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ämäTyökirja" defaultThemeVersion="202300"/>
  <mc:AlternateContent xmlns:mc="http://schemas.openxmlformats.org/markup-compatibility/2006">
    <mc:Choice Requires="x15">
      <x15ac:absPath xmlns:x15ac="http://schemas.microsoft.com/office/spreadsheetml/2010/11/ac" url="C:\Users\faija\Downloads\"/>
    </mc:Choice>
  </mc:AlternateContent>
  <xr:revisionPtr revIDLastSave="0" documentId="8_{B5EBE21F-57A6-43F4-B05D-93ED974B7C7E}" xr6:coauthVersionLast="47" xr6:coauthVersionMax="47" xr10:uidLastSave="{00000000-0000-0000-0000-000000000000}"/>
  <workbookProtection workbookAlgorithmName="SHA-512" workbookHashValue="nLgjLYc5VG9HVW7LrhFAJLtPgcqUwrCWq/MoBhjbZ4uccRjaxarn7Fo6zauFEH2peYE9Sr96jmDZZ9S08NFqEA==" workbookSaltValue="1o0H8CEI5F6DxULKbRNflA==" workbookSpinCount="100000" lockStructure="1"/>
  <bookViews>
    <workbookView xWindow="28680" yWindow="-120" windowWidth="38640" windowHeight="21120" xr2:uid="{B147BE8E-13E0-4EAD-9117-1200B2C7C7E2}"/>
  </bookViews>
  <sheets>
    <sheet name="Laskuri" sheetId="1" r:id="rId1"/>
    <sheet name="Taul2" sheetId="2" r:id="rId2"/>
  </sheets>
  <definedNames>
    <definedName name="_xlnm._FilterDatabase" localSheetId="0" hidden="1">Laskuri!$Q$26:$Q$40</definedName>
    <definedName name="F4taiH4">Laskuri!$AA$9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I10" i="1"/>
  <c r="I8" i="1"/>
  <c r="P13" i="1" s="1"/>
  <c r="I12" i="1"/>
  <c r="Q13" i="1" s="1"/>
  <c r="L8" i="1"/>
  <c r="J21" i="1"/>
  <c r="J19" i="1"/>
  <c r="M21" i="1"/>
  <c r="K21" i="1"/>
  <c r="I21" i="1"/>
  <c r="M19" i="1"/>
  <c r="K19" i="1"/>
  <c r="I19" i="1"/>
  <c r="M17" i="1"/>
  <c r="K17" i="1"/>
  <c r="I17" i="1"/>
  <c r="M12" i="1"/>
  <c r="K12" i="1"/>
  <c r="M10" i="1"/>
  <c r="K10" i="1"/>
  <c r="M8" i="1"/>
  <c r="K8" i="1"/>
  <c r="L21" i="1"/>
  <c r="L19" i="1"/>
  <c r="J17" i="1"/>
  <c r="L17" i="1"/>
  <c r="L12" i="1"/>
  <c r="L10" i="1"/>
  <c r="J6" i="2"/>
  <c r="D19" i="2"/>
  <c r="D18" i="2"/>
  <c r="D17" i="2"/>
  <c r="D16" i="2"/>
  <c r="D11" i="2"/>
  <c r="D10" i="2"/>
  <c r="D9" i="2"/>
  <c r="D8" i="2"/>
  <c r="L31" i="1"/>
  <c r="AA11" i="1"/>
  <c r="AA12" i="1"/>
  <c r="AA13" i="1"/>
  <c r="AA14" i="1"/>
  <c r="AA19" i="1"/>
  <c r="AA20" i="1"/>
  <c r="AA21" i="1"/>
  <c r="AA22" i="1"/>
  <c r="R30" i="1"/>
  <c r="R28" i="1"/>
  <c r="R27" i="1"/>
  <c r="R33" i="1"/>
  <c r="R31" i="1"/>
  <c r="R29" i="1"/>
  <c r="I34" i="1"/>
  <c r="K34" i="1" s="1"/>
  <c r="L28" i="1"/>
  <c r="D5" i="1"/>
  <c r="D16" i="1"/>
  <c r="D15" i="1"/>
  <c r="D14" i="1"/>
  <c r="D13" i="1"/>
  <c r="D8" i="1"/>
  <c r="D7" i="1"/>
  <c r="D6" i="1"/>
  <c r="N8" i="1" l="1"/>
  <c r="P14" i="1" s="1"/>
  <c r="N21" i="1"/>
  <c r="Q15" i="1" s="1"/>
  <c r="N19" i="1"/>
  <c r="N12" i="1"/>
  <c r="Q14" i="1" s="1"/>
  <c r="N10" i="1"/>
  <c r="K37" i="1"/>
  <c r="J34" i="1"/>
  <c r="L34" i="1" l="1"/>
  <c r="K40" i="1" s="1"/>
  <c r="N17" i="1" l="1"/>
  <c r="P15" i="1" s="1"/>
</calcChain>
</file>

<file path=xl/sharedStrings.xml><?xml version="1.0" encoding="utf-8"?>
<sst xmlns="http://schemas.openxmlformats.org/spreadsheetml/2006/main" count="199" uniqueCount="132">
  <si>
    <t>Lam442</t>
  </si>
  <si>
    <t>Br4NS</t>
  </si>
  <si>
    <t>Pyrobel 16 EI30</t>
  </si>
  <si>
    <t>BR6NS</t>
  </si>
  <si>
    <t>BR7NS</t>
  </si>
  <si>
    <t>Tuote</t>
  </si>
  <si>
    <t>U-arvo</t>
  </si>
  <si>
    <t>Lasi 1, u-arvo</t>
  </si>
  <si>
    <t>Lasi 2, u-arvo</t>
  </si>
  <si>
    <t>Lopullinen u-arvo</t>
  </si>
  <si>
    <t>Väli 1</t>
  </si>
  <si>
    <t>Väli 2</t>
  </si>
  <si>
    <t>2 kerros kasetti</t>
  </si>
  <si>
    <t>3 kerros kasetti</t>
  </si>
  <si>
    <t>HmG4</t>
  </si>
  <si>
    <t>hmG6</t>
  </si>
  <si>
    <t>HmG8</t>
  </si>
  <si>
    <t>HmG10</t>
  </si>
  <si>
    <t>hmG12</t>
  </si>
  <si>
    <t>Lasi 3, u-arvo</t>
  </si>
  <si>
    <t>Lam331</t>
  </si>
  <si>
    <t>Lasi 1, Paino</t>
  </si>
  <si>
    <t>väli, u-arvo</t>
  </si>
  <si>
    <t>Lasi 2, U-arvo</t>
  </si>
  <si>
    <t>Lasi 1, paksuus</t>
  </si>
  <si>
    <t>Paksuus mm</t>
  </si>
  <si>
    <t>Lasi 2, paksuus</t>
  </si>
  <si>
    <t>Argon/ilma</t>
  </si>
  <si>
    <t>Väli, paksuus</t>
  </si>
  <si>
    <t>Yhteensä mm</t>
  </si>
  <si>
    <t>Rakenteen u-arvo</t>
  </si>
  <si>
    <t>Paino- ja paksuus per kasetti, sekä U-arvo laskuri</t>
  </si>
  <si>
    <t>Paino</t>
  </si>
  <si>
    <t>Lasi 3, paksuus</t>
  </si>
  <si>
    <t>Yhteensä kg</t>
  </si>
  <si>
    <t>Väli 2, paino</t>
  </si>
  <si>
    <t>HE4 tai FE4</t>
  </si>
  <si>
    <t>HE6 tai FE6</t>
  </si>
  <si>
    <t>F4 tai H4</t>
  </si>
  <si>
    <t>F6 tai H6</t>
  </si>
  <si>
    <r>
      <t xml:space="preserve">Väli </t>
    </r>
    <r>
      <rPr>
        <b/>
        <sz val="11"/>
        <color theme="1"/>
        <rFont val="Aptos Narrow"/>
        <family val="2"/>
      </rPr>
      <t>↓</t>
    </r>
  </si>
  <si>
    <t>EXR2 Ovi + karmi</t>
  </si>
  <si>
    <t>Kiinteät ikkunat</t>
  </si>
  <si>
    <t>Aukeavat  ikkunat</t>
  </si>
  <si>
    <t>FB6 tai FB6 + EXR2</t>
  </si>
  <si>
    <t>FB4 tai FB4 ja EXR2. Ovi + karmi</t>
  </si>
  <si>
    <t>FB6 tai FB6 ja EXR2. Ovi + karmi</t>
  </si>
  <si>
    <t>FB7 tai FB7 ja EXR2. Ovi + karmi</t>
  </si>
  <si>
    <t>FB6 tai FB6 + EXR2
 Keskeltä aukeava</t>
  </si>
  <si>
    <t>Lasikasetin maksimi
paksuus mm</t>
  </si>
  <si>
    <t>Paino per metri
kg</t>
  </si>
  <si>
    <t>Syvyys 
mm</t>
  </si>
  <si>
    <t>Korkeus, minimi
mm</t>
  </si>
  <si>
    <t>EXR2, kiinteä, L-profiili, Woller</t>
  </si>
  <si>
    <t>EXR2, kiinteä, L-profiili, Sälzer</t>
  </si>
  <si>
    <t>EXR2, kiinteä, T-profiili, Woller</t>
  </si>
  <si>
    <t>EXR2, kiinteä, T-profiili, Sälzer</t>
  </si>
  <si>
    <t>EXR2 Aukeava, Woller, L-prof</t>
  </si>
  <si>
    <t>EXR2 Aukeava, Woller, T-prof.</t>
  </si>
  <si>
    <t>EXR2 Aukeava, Sälzer, L-prof.</t>
  </si>
  <si>
    <t>EXR2 Aukeava, Sälzer, T-prof.</t>
  </si>
  <si>
    <t>FB4 tai FB4 ja EXR2.  L-prof, Woller</t>
  </si>
  <si>
    <t>FB4 tai FB4 ja EXR2. T-prof, Woller</t>
  </si>
  <si>
    <t>FB6 tai FB6 ja EXR2. L-prof, Woller</t>
  </si>
  <si>
    <t>FB6 tai FB6 ja EXR2. T-prof, Woller</t>
  </si>
  <si>
    <t>FB7 + EXR2. T-profiili, Sälzer</t>
  </si>
  <si>
    <t>FB4 tai FB4 + EXR2, Woller</t>
  </si>
  <si>
    <t>Karmirakenne
kg/m</t>
  </si>
  <si>
    <t>Karmirakenne
kg, yhteensä</t>
  </si>
  <si>
    <t>Paino &amp; U-arvo: ikkunapaketit/ovet</t>
  </si>
  <si>
    <t>Tuote (Huom. Laskurin ovessa
1 ikkuna)</t>
  </si>
  <si>
    <t>Ikkuna
Kork. mm</t>
  </si>
  <si>
    <t>Ikkuna
lev. mm</t>
  </si>
  <si>
    <t>Ovi/ikkuna
kg/m2</t>
  </si>
  <si>
    <t>karmit</t>
  </si>
  <si>
    <t>Ikkuna
kg, 1kpl</t>
  </si>
  <si>
    <t>Pinta-ala,
ikkuna, m2</t>
  </si>
  <si>
    <t>Pinta-ala,
Ikkuna %</t>
  </si>
  <si>
    <t>Pinta-ala
karmi %</t>
  </si>
  <si>
    <t>Pinta-ala,
karmi m2</t>
  </si>
  <si>
    <t>U-arvo,
rakenne</t>
  </si>
  <si>
    <t>U-arvo,
ikkuna</t>
  </si>
  <si>
    <t>↓↓↓↓↓</t>
  </si>
  <si>
    <t>HUOM! U-arvot, lopullinen u-arvo ja painot ovat laskennallisia sekä suuntaa-antavia, arvot tarkentuvat lopullisen työpiirrustuksen myötä</t>
  </si>
  <si>
    <t>Lasit: Anton Salmi / 050 325 6996. Ovi- ja ikkunakarmit: Dmitri Viktorov / 045 112 1522</t>
  </si>
  <si>
    <t>www.hmgfinland.fi</t>
  </si>
  <si>
    <t>Väli 1, Paino</t>
  </si>
  <si>
    <t>Lasi 3, paino</t>
  </si>
  <si>
    <t>Lasi 2, paino</t>
  </si>
  <si>
    <t>Väli, Paino</t>
  </si>
  <si>
    <t>Argon/ilma 12 mm</t>
  </si>
  <si>
    <t>Argon/ilma 14 mm</t>
  </si>
  <si>
    <t>Argon/ilma 16 mm</t>
  </si>
  <si>
    <t>Argon/ilma 18 mm</t>
  </si>
  <si>
    <t>Argon/ilma 20 mm</t>
  </si>
  <si>
    <r>
      <t xml:space="preserve">Väli </t>
    </r>
    <r>
      <rPr>
        <b/>
        <sz val="11"/>
        <color theme="0"/>
        <rFont val="Aptos Narrow"/>
        <family val="2"/>
      </rPr>
      <t>↓</t>
    </r>
  </si>
  <si>
    <t>FB7 &amp; EXR2, Sälzer, L tai T-prof.</t>
  </si>
  <si>
    <t>HmG12</t>
  </si>
  <si>
    <t>HmG6</t>
  </si>
  <si>
    <t>BR4NS</t>
  </si>
  <si>
    <t>Paino, kg
rakenne</t>
  </si>
  <si>
    <t>www.woller.fi</t>
  </si>
  <si>
    <r>
      <t xml:space="preserve">Laskurit: </t>
    </r>
    <r>
      <rPr>
        <sz val="10"/>
        <color theme="1"/>
        <rFont val="Aptos Narrow"/>
        <family val="2"/>
      </rPr>
      <t>©  2025: Anton Salmi, Helsingin Network Service Oy / Hammerglass Finland,</t>
    </r>
    <r>
      <rPr>
        <sz val="10"/>
        <color theme="1"/>
        <rFont val="Aptos Narrow"/>
        <family val="2"/>
        <scheme val="minor"/>
      </rPr>
      <t xml:space="preserve"> JA Dmitri Viktorov, Woller Oy</t>
    </r>
  </si>
  <si>
    <t>1 kerros kasetti</t>
  </si>
  <si>
    <t>Lasin paksuus</t>
  </si>
  <si>
    <t>Lasin paino</t>
  </si>
  <si>
    <t>Lasin u-arvo</t>
  </si>
  <si>
    <t>Murtosuojattu EN 1627-30 RC3, Ikkunakarmi/ovikarmi</t>
  </si>
  <si>
    <t>RC3 Murtosuoja, kiinteä &amp; aukeava</t>
  </si>
  <si>
    <t>Uf-arvo</t>
  </si>
  <si>
    <t>Uf-arvo,
karmirakenne</t>
  </si>
  <si>
    <t>Uf-arvo minimi</t>
  </si>
  <si>
    <t>Vaihtoehdot, ikkunalasit</t>
  </si>
  <si>
    <t>Vaihtoehdot; luotisuoja/räjähdyssuoja ikkunarakenteet</t>
  </si>
  <si>
    <t>Vaihtoehdot; luotisuoja/räjähdyssuoja ovirakenteet</t>
  </si>
  <si>
    <t xml:space="preserve">  Voit muokata sinisiä soluja,</t>
  </si>
  <si>
    <t xml:space="preserve">  ne ovat pudotusvalikkoja…</t>
  </si>
  <si>
    <t xml:space="preserve">  Tai vapaasti täytettäviä soluja</t>
  </si>
  <si>
    <t xml:space="preserve">  !!! Jos mikään ruutu ei toimi…</t>
  </si>
  <si>
    <t xml:space="preserve">  Olethan klikannut muokkaus käyttöön -painiketta</t>
  </si>
  <si>
    <t>Tämän laskurin ikkunapaino ja lopullinen u-arvo perustuu yllä sijaitsevan lasikasettilaskurin tietoihin, täytä se ensin.</t>
  </si>
  <si>
    <t xml:space="preserve">F4 tai H4 </t>
  </si>
  <si>
    <t>Lasi 2, Paino</t>
  </si>
  <si>
    <t>Karmirakenne, Korkeus
mm</t>
  </si>
  <si>
    <t>Karmirakenne, Leveys
mm</t>
  </si>
  <si>
    <t>Näiden rakenteiden lisäksi meillä on esim. RC4 ja RC5 karmeja, sekä EN 356 P7B ja P8B laseja. Suosittelemme olemaan meihin aina yhteydessä.</t>
  </si>
  <si>
    <t>HmG4 EN 356 P5A</t>
  </si>
  <si>
    <t>HmG6 EN 356 P7B</t>
  </si>
  <si>
    <t>HmG8 EN 356 P8B</t>
  </si>
  <si>
    <t>HmG10 EN 356 P8B</t>
  </si>
  <si>
    <t>HmG12 P8B/EXR2</t>
  </si>
  <si>
    <t>Peilaava lasi 6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</si>
</sst>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164" formatCode="&quot;F4 tai H4&quot;"/>
    <numFmt numFmtId="165" formatCode="&quot;F6 tai H6&quot;"/>
    <numFmt numFmtId="166" formatCode="&quot;HE4 tai FE4&quot;"/>
    <numFmt numFmtId="167" formatCode="&quot;HE6 tai FE6&quot;"/>
    <numFmt numFmtId="168" formatCode="&quot;Lam331&quot;"/>
    <numFmt numFmtId="169" formatCode="&quot;Lam442&quot;"/>
    <numFmt numFmtId="170" formatCode="&quot;BR6NS&quot;"/>
    <numFmt numFmtId="171" formatCode="&quot;BR7NS&quot;"/>
    <numFmt numFmtId="172" formatCode="&quot;Pyrobel 16 EI30&quot;"/>
    <numFmt numFmtId="173" formatCode="&quot;HmG4&quot;"/>
    <numFmt numFmtId="174" formatCode="&quot;HmG6&quot;"/>
    <numFmt numFmtId="175" formatCode="&quot;HmG8&quot;"/>
    <numFmt numFmtId="176" formatCode="&quot;HmG10&quot;"/>
    <numFmt numFmtId="177" formatCode="&quot;HmG12&quot;"/>
    <numFmt numFmtId="178" formatCode="&quot;Argon/ilma 12 mm&quot;"/>
    <numFmt numFmtId="179" formatCode="&quot;Argon/ilma 14 mm&quot;"/>
    <numFmt numFmtId="180" formatCode="&quot;Argon/ilma 16 mm&quot;"/>
    <numFmt numFmtId="181" formatCode="&quot;Argon/ilma 18 mm&quot;"/>
    <numFmt numFmtId="182" formatCode="&quot;Argon/ilma 20 mm&quot;"/>
    <numFmt numFmtId="183" formatCode="&quot;2K kasetti&quot;"/>
    <numFmt numFmtId="184" formatCode="&quot;3K kasetti&quot;"/>
    <numFmt numFmtId="185" formatCode="&quot;2K Lasilla&quot;"/>
    <numFmt numFmtId="186" formatCode="&quot;3K Lasilla&quot;"/>
    <numFmt numFmtId="187" formatCode="&quot;EXR2 L-prof.&quot;"/>
    <numFmt numFmtId="188" formatCode="&quot;EXR2 T-prof.&quot;"/>
    <numFmt numFmtId="189" formatCode="&quot;FB4 tai FB4 ja EXR2 L-prof. Woller&quot;"/>
    <numFmt numFmtId="190" formatCode="&quot;FB4 tai FB4 ja EXR2 T-prof. Woller&quot;"/>
    <numFmt numFmtId="191" formatCode="&quot;FB6 tai FB6 ja EXR2 L-prof. Woller&quot;"/>
    <numFmt numFmtId="192" formatCode="&quot;FB7+EXR2 T-prof. Sälzer&quot;"/>
    <numFmt numFmtId="193" formatCode="&quot;EXR2 Aukeava, Woller, L-prof&quot;"/>
    <numFmt numFmtId="194" formatCode="&quot;EXR2 Aukeava, Sälzer, L-prof&quot;"/>
    <numFmt numFmtId="195" formatCode="&quot;EXR2 Aukeava, Woller, T-prof.&quot;"/>
    <numFmt numFmtId="196" formatCode="&quot;EXR2 Ovi + karmi&quot;"/>
    <numFmt numFmtId="197" formatCode="&quot;EXR2 Aukeava, Sälzer, T-prof.&quot;"/>
    <numFmt numFmtId="198" formatCode="&quot;FB4 tai FB4 + EXR2, Woller&quot;"/>
    <numFmt numFmtId="199" formatCode="&quot;FB4 tai FB4 ja EXR2. Ovi + karmi&quot;"/>
    <numFmt numFmtId="200" formatCode="&quot;FB6 tai FB6 + EXR2&quot;"/>
    <numFmt numFmtId="201" formatCode="&quot;FB6 tai FB6 ja EXR2. Ovi + karmi&quot;"/>
    <numFmt numFmtId="202" formatCode="&quot;FB7 &amp; EXR2, Sälzer, L ja T-prof.&quot;"/>
    <numFmt numFmtId="203" formatCode="&quot;FB7 tai FB7 ja EXR2. Ovi + karmi&quot;"/>
    <numFmt numFmtId="204" formatCode="&quot;EXR2, kiinteä, L-profiili&quot;"/>
    <numFmt numFmtId="205" formatCode="&quot;EXR2, kiinteä, T-profiili&quot;"/>
    <numFmt numFmtId="206" formatCode="&quot;FB4 tai FB4 + EXR2 Aukeava, Woller&quot;"/>
    <numFmt numFmtId="207" formatCode="&quot;FB6 tai FB6 + EXR2 Aukeava&quot;"/>
    <numFmt numFmtId="208" formatCode="&quot;FB4 tai FB4 ja EXR2, kiinteä, L-prof. Woller&quot;"/>
    <numFmt numFmtId="209" formatCode="&quot;FB4 tai FB4 ja EXR2, kiinteä, T-prof. Woller&quot;"/>
    <numFmt numFmtId="210" formatCode="&quot;FB6 tai FB6 ja EXR2, kiinteä, L-prof. Woller&quot;"/>
    <numFmt numFmtId="211" formatCode="&quot;FB6 tai FB6 ja EXR2, kiinteä, T-prof. Woller&quot;"/>
    <numFmt numFmtId="212" formatCode="&quot;FB7+EXR2, kiinteä, T-prof. Sälzer&quot;"/>
    <numFmt numFmtId="213" formatCode="&quot;FB7 &amp; EXR2 Aukeava, Sälzer, L ja T-prof.&quot;"/>
    <numFmt numFmtId="214" formatCode="&quot;BR4NS&quot;"/>
    <numFmt numFmtId="215" formatCode="&quot;1K Lasilla&quot;"/>
    <numFmt numFmtId="216" formatCode="&quot;RC3 Murtosuoja, kiinteä &amp; aukeava&quot;"/>
  </numFmts>
  <fonts count="2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</font>
    <font>
      <b/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0"/>
      <name val="Aptos Narrow"/>
      <family val="2"/>
    </font>
    <font>
      <b/>
      <sz val="9"/>
      <color theme="1"/>
      <name val="Abadi Extra Light"/>
      <family val="2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name val="Aptos Narrow"/>
      <family val="2"/>
      <scheme val="minor"/>
    </font>
    <font>
      <sz val="10"/>
      <color theme="1"/>
      <name val="Aptos Narrow"/>
      <family val="2"/>
    </font>
    <font>
      <b/>
      <sz val="10"/>
      <color theme="0"/>
      <name val="Aptos Narrow"/>
      <family val="2"/>
      <scheme val="minor"/>
    </font>
    <font>
      <b/>
      <sz val="14"/>
      <color theme="0"/>
      <name val="Aptos Narrow"/>
      <family val="2"/>
    </font>
    <font>
      <b/>
      <sz val="14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90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0">
    <xf numFmtId="0" fontId="0" fillId="0" borderId="0" xfId="0"/>
    <xf numFmtId="0" fontId="9" fillId="5" borderId="10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3" fillId="9" borderId="0" xfId="0" applyFont="1" applyFill="1"/>
    <xf numFmtId="0" fontId="2" fillId="9" borderId="14" xfId="0" applyFont="1" applyFill="1" applyBorder="1"/>
    <xf numFmtId="0" fontId="0" fillId="9" borderId="14" xfId="0" applyFill="1" applyBorder="1"/>
    <xf numFmtId="0" fontId="0" fillId="9" borderId="3" xfId="0" applyFill="1" applyBorder="1"/>
    <xf numFmtId="0" fontId="0" fillId="9" borderId="4" xfId="0" applyFill="1" applyBorder="1"/>
    <xf numFmtId="187" fontId="17" fillId="9" borderId="0" xfId="0" applyNumberFormat="1" applyFont="1" applyFill="1" applyAlignment="1" applyProtection="1">
      <alignment horizontal="center" vertical="center"/>
      <protection hidden="1"/>
    </xf>
    <xf numFmtId="188" fontId="17" fillId="9" borderId="0" xfId="0" applyNumberFormat="1" applyFont="1" applyFill="1" applyAlignment="1" applyProtection="1">
      <alignment horizontal="center" vertical="center"/>
      <protection hidden="1"/>
    </xf>
    <xf numFmtId="189" fontId="17" fillId="9" borderId="0" xfId="0" applyNumberFormat="1" applyFont="1" applyFill="1" applyAlignment="1" applyProtection="1">
      <alignment horizontal="center" vertical="center"/>
      <protection hidden="1"/>
    </xf>
    <xf numFmtId="190" fontId="17" fillId="9" borderId="0" xfId="0" applyNumberFormat="1" applyFont="1" applyFill="1" applyAlignment="1" applyProtection="1">
      <alignment horizontal="center" vertical="center"/>
      <protection hidden="1"/>
    </xf>
    <xf numFmtId="191" fontId="17" fillId="9" borderId="0" xfId="0" applyNumberFormat="1" applyFont="1" applyFill="1" applyAlignment="1" applyProtection="1">
      <alignment horizontal="center" vertical="center"/>
      <protection hidden="1"/>
    </xf>
    <xf numFmtId="0" fontId="14" fillId="9" borderId="0" xfId="0" applyFont="1" applyFill="1" applyAlignment="1">
      <alignment horizontal="center"/>
    </xf>
    <xf numFmtId="164" fontId="3" fillId="9" borderId="0" xfId="0" applyNumberFormat="1" applyFont="1" applyFill="1" applyAlignment="1">
      <alignment horizontal="center"/>
    </xf>
    <xf numFmtId="0" fontId="19" fillId="9" borderId="0" xfId="0" applyFont="1" applyFill="1"/>
    <xf numFmtId="165" fontId="3" fillId="9" borderId="0" xfId="0" applyNumberFormat="1" applyFont="1" applyFill="1" applyAlignment="1">
      <alignment horizontal="center"/>
    </xf>
    <xf numFmtId="195" fontId="17" fillId="9" borderId="0" xfId="0" applyNumberFormat="1" applyFont="1" applyFill="1" applyAlignment="1" applyProtection="1">
      <alignment horizontal="center" vertical="center"/>
      <protection hidden="1"/>
    </xf>
    <xf numFmtId="166" fontId="3" fillId="9" borderId="0" xfId="0" applyNumberFormat="1" applyFont="1" applyFill="1" applyAlignment="1">
      <alignment horizontal="center"/>
    </xf>
    <xf numFmtId="166" fontId="3" fillId="9" borderId="0" xfId="0" applyNumberFormat="1" applyFont="1" applyFill="1" applyAlignment="1">
      <alignment horizontal="center" vertical="center"/>
    </xf>
    <xf numFmtId="167" fontId="3" fillId="9" borderId="0" xfId="0" applyNumberFormat="1" applyFont="1" applyFill="1" applyAlignment="1">
      <alignment horizontal="center"/>
    </xf>
    <xf numFmtId="167" fontId="3" fillId="9" borderId="0" xfId="0" applyNumberFormat="1" applyFont="1" applyFill="1" applyAlignment="1">
      <alignment horizontal="center" vertical="center"/>
    </xf>
    <xf numFmtId="197" fontId="17" fillId="9" borderId="0" xfId="0" applyNumberFormat="1" applyFont="1" applyFill="1" applyAlignment="1" applyProtection="1">
      <alignment horizontal="center" vertical="center"/>
      <protection hidden="1"/>
    </xf>
    <xf numFmtId="168" fontId="3" fillId="9" borderId="0" xfId="0" applyNumberFormat="1" applyFont="1" applyFill="1" applyAlignment="1">
      <alignment horizontal="center"/>
    </xf>
    <xf numFmtId="168" fontId="3" fillId="9" borderId="0" xfId="0" applyNumberFormat="1" applyFont="1" applyFill="1" applyAlignment="1">
      <alignment horizontal="center" vertical="center"/>
    </xf>
    <xf numFmtId="198" fontId="17" fillId="9" borderId="0" xfId="0" applyNumberFormat="1" applyFont="1" applyFill="1" applyAlignment="1" applyProtection="1">
      <alignment horizontal="center" vertical="center"/>
      <protection hidden="1"/>
    </xf>
    <xf numFmtId="169" fontId="3" fillId="9" borderId="0" xfId="0" applyNumberFormat="1" applyFont="1" applyFill="1" applyAlignment="1">
      <alignment horizontal="center"/>
    </xf>
    <xf numFmtId="169" fontId="3" fillId="9" borderId="0" xfId="0" applyNumberFormat="1" applyFont="1" applyFill="1" applyAlignment="1">
      <alignment horizontal="center" vertical="center"/>
    </xf>
    <xf numFmtId="214" fontId="3" fillId="9" borderId="0" xfId="0" applyNumberFormat="1" applyFont="1" applyFill="1" applyAlignment="1">
      <alignment horizontal="center"/>
    </xf>
    <xf numFmtId="214" fontId="3" fillId="9" borderId="0" xfId="0" applyNumberFormat="1" applyFont="1" applyFill="1" applyAlignment="1">
      <alignment horizontal="center" vertical="center"/>
    </xf>
    <xf numFmtId="200" fontId="17" fillId="9" borderId="0" xfId="0" applyNumberFormat="1" applyFont="1" applyFill="1" applyAlignment="1" applyProtection="1">
      <alignment horizontal="center" vertical="center"/>
      <protection hidden="1"/>
    </xf>
    <xf numFmtId="170" fontId="3" fillId="9" borderId="0" xfId="0" applyNumberFormat="1" applyFont="1" applyFill="1" applyAlignment="1">
      <alignment horizontal="center"/>
    </xf>
    <xf numFmtId="170" fontId="3" fillId="9" borderId="0" xfId="0" applyNumberFormat="1" applyFont="1" applyFill="1" applyAlignment="1">
      <alignment horizontal="center" vertical="center"/>
    </xf>
    <xf numFmtId="201" fontId="17" fillId="9" borderId="0" xfId="0" applyNumberFormat="1" applyFont="1" applyFill="1" applyAlignment="1" applyProtection="1">
      <alignment horizontal="center" vertical="center"/>
      <protection hidden="1"/>
    </xf>
    <xf numFmtId="171" fontId="3" fillId="9" borderId="0" xfId="0" applyNumberFormat="1" applyFont="1" applyFill="1" applyAlignment="1">
      <alignment horizontal="center"/>
    </xf>
    <xf numFmtId="171" fontId="3" fillId="9" borderId="0" xfId="0" applyNumberFormat="1" applyFont="1" applyFill="1" applyAlignment="1">
      <alignment horizontal="center" vertical="center"/>
    </xf>
    <xf numFmtId="192" fontId="17" fillId="9" borderId="0" xfId="0" applyNumberFormat="1" applyFont="1" applyFill="1" applyAlignment="1" applyProtection="1">
      <alignment horizontal="center" vertical="center"/>
      <protection hidden="1"/>
    </xf>
    <xf numFmtId="172" fontId="3" fillId="9" borderId="0" xfId="0" applyNumberFormat="1" applyFont="1" applyFill="1" applyAlignment="1">
      <alignment horizontal="center"/>
    </xf>
    <xf numFmtId="172" fontId="3" fillId="9" borderId="0" xfId="0" applyNumberFormat="1" applyFont="1" applyFill="1" applyAlignment="1">
      <alignment horizontal="center" vertical="center"/>
    </xf>
    <xf numFmtId="202" fontId="17" fillId="9" borderId="0" xfId="0" applyNumberFormat="1" applyFont="1" applyFill="1" applyAlignment="1" applyProtection="1">
      <alignment horizontal="center" vertical="center"/>
      <protection hidden="1"/>
    </xf>
    <xf numFmtId="173" fontId="3" fillId="9" borderId="0" xfId="0" applyNumberFormat="1" applyFont="1" applyFill="1" applyAlignment="1">
      <alignment horizontal="center"/>
    </xf>
    <xf numFmtId="173" fontId="3" fillId="9" borderId="0" xfId="0" applyNumberFormat="1" applyFont="1" applyFill="1" applyAlignment="1">
      <alignment horizontal="center" vertical="center"/>
    </xf>
    <xf numFmtId="203" fontId="17" fillId="9" borderId="0" xfId="0" applyNumberFormat="1" applyFont="1" applyFill="1" applyAlignment="1" applyProtection="1">
      <alignment horizontal="center" vertical="center"/>
      <protection hidden="1"/>
    </xf>
    <xf numFmtId="174" fontId="3" fillId="9" borderId="0" xfId="0" applyNumberFormat="1" applyFont="1" applyFill="1" applyAlignment="1">
      <alignment horizontal="center"/>
    </xf>
    <xf numFmtId="174" fontId="3" fillId="9" borderId="0" xfId="0" applyNumberFormat="1" applyFont="1" applyFill="1" applyAlignment="1">
      <alignment horizontal="center" vertical="center"/>
    </xf>
    <xf numFmtId="175" fontId="3" fillId="9" borderId="0" xfId="0" applyNumberFormat="1" applyFont="1" applyFill="1" applyAlignment="1">
      <alignment horizontal="center"/>
    </xf>
    <xf numFmtId="175" fontId="3" fillId="9" borderId="0" xfId="0" applyNumberFormat="1" applyFont="1" applyFill="1" applyAlignment="1">
      <alignment horizontal="center" vertical="center"/>
    </xf>
    <xf numFmtId="176" fontId="3" fillId="9" borderId="0" xfId="0" applyNumberFormat="1" applyFont="1" applyFill="1" applyAlignment="1">
      <alignment horizontal="center"/>
    </xf>
    <xf numFmtId="176" fontId="3" fillId="9" borderId="0" xfId="0" applyNumberFormat="1" applyFont="1" applyFill="1" applyAlignment="1">
      <alignment horizontal="center" vertical="center"/>
    </xf>
    <xf numFmtId="177" fontId="3" fillId="9" borderId="0" xfId="0" applyNumberFormat="1" applyFont="1" applyFill="1" applyAlignment="1">
      <alignment horizontal="center"/>
    </xf>
    <xf numFmtId="177" fontId="3" fillId="9" borderId="0" xfId="0" applyNumberFormat="1" applyFont="1" applyFill="1" applyAlignment="1">
      <alignment horizontal="center" vertical="center"/>
    </xf>
    <xf numFmtId="0" fontId="14" fillId="9" borderId="0" xfId="0" applyFont="1" applyFill="1"/>
    <xf numFmtId="178" fontId="3" fillId="9" borderId="0" xfId="0" applyNumberFormat="1" applyFont="1" applyFill="1" applyAlignment="1">
      <alignment horizontal="center"/>
    </xf>
    <xf numFmtId="179" fontId="3" fillId="9" borderId="0" xfId="0" applyNumberFormat="1" applyFont="1" applyFill="1" applyAlignment="1">
      <alignment horizontal="center"/>
    </xf>
    <xf numFmtId="180" fontId="3" fillId="9" borderId="0" xfId="0" applyNumberFormat="1" applyFont="1" applyFill="1" applyAlignment="1">
      <alignment horizontal="center"/>
    </xf>
    <xf numFmtId="181" fontId="3" fillId="9" borderId="0" xfId="0" applyNumberFormat="1" applyFont="1" applyFill="1" applyAlignment="1">
      <alignment horizontal="center"/>
    </xf>
    <xf numFmtId="182" fontId="3" fillId="9" borderId="0" xfId="0" applyNumberFormat="1" applyFont="1" applyFill="1" applyAlignment="1">
      <alignment horizontal="center"/>
    </xf>
    <xf numFmtId="0" fontId="13" fillId="8" borderId="0" xfId="1" applyFont="1" applyFill="1" applyBorder="1"/>
    <xf numFmtId="0" fontId="9" fillId="0" borderId="14" xfId="0" applyFont="1" applyBorder="1" applyAlignment="1">
      <alignment horizontal="center"/>
    </xf>
    <xf numFmtId="0" fontId="2" fillId="0" borderId="15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20" xfId="0" applyBorder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9" borderId="17" xfId="0" applyFill="1" applyBorder="1"/>
    <xf numFmtId="0" fontId="10" fillId="0" borderId="17" xfId="0" applyFont="1" applyBorder="1" applyAlignment="1">
      <alignment horizontal="center" vertical="center" wrapText="1"/>
    </xf>
    <xf numFmtId="0" fontId="5" fillId="9" borderId="2" xfId="0" applyFont="1" applyFill="1" applyBorder="1"/>
    <xf numFmtId="0" fontId="0" fillId="0" borderId="4" xfId="0" applyBorder="1"/>
    <xf numFmtId="2" fontId="10" fillId="6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2" fontId="5" fillId="2" borderId="11" xfId="0" applyNumberFormat="1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0" fillId="9" borderId="20" xfId="0" applyFill="1" applyBorder="1" applyProtection="1">
      <protection hidden="1"/>
    </xf>
    <xf numFmtId="0" fontId="10" fillId="0" borderId="20" xfId="0" applyFont="1" applyBorder="1" applyAlignment="1" applyProtection="1">
      <alignment horizontal="center" vertical="center" wrapText="1"/>
      <protection hidden="1"/>
    </xf>
    <xf numFmtId="2" fontId="0" fillId="2" borderId="20" xfId="0" applyNumberFormat="1" applyFill="1" applyBorder="1" applyAlignment="1" applyProtection="1">
      <alignment horizontal="center"/>
      <protection hidden="1"/>
    </xf>
    <xf numFmtId="10" fontId="0" fillId="2" borderId="21" xfId="0" applyNumberFormat="1" applyFill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 wrapText="1"/>
      <protection hidden="1"/>
    </xf>
    <xf numFmtId="2" fontId="4" fillId="2" borderId="18" xfId="0" applyNumberFormat="1" applyFont="1" applyFill="1" applyBorder="1" applyAlignment="1" applyProtection="1">
      <alignment horizontal="center" vertical="center"/>
      <protection hidden="1"/>
    </xf>
    <xf numFmtId="10" fontId="4" fillId="2" borderId="14" xfId="0" applyNumberFormat="1" applyFon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hidden="1"/>
    </xf>
    <xf numFmtId="0" fontId="0" fillId="10" borderId="5" xfId="0" applyFill="1" applyBorder="1" applyAlignment="1" applyProtection="1">
      <alignment horizontal="center" vertical="center"/>
      <protection hidden="1"/>
    </xf>
    <xf numFmtId="0" fontId="0" fillId="10" borderId="9" xfId="0" applyFill="1" applyBorder="1" applyAlignment="1" applyProtection="1">
      <alignment horizontal="center" vertical="center"/>
      <protection hidden="1"/>
    </xf>
    <xf numFmtId="0" fontId="0" fillId="11" borderId="10" xfId="0" applyFill="1" applyBorder="1" applyAlignment="1" applyProtection="1">
      <alignment horizontal="center" vertical="center"/>
      <protection hidden="1"/>
    </xf>
    <xf numFmtId="0" fontId="0" fillId="10" borderId="10" xfId="0" applyFill="1" applyBorder="1" applyAlignment="1" applyProtection="1">
      <alignment horizontal="center" vertical="center"/>
      <protection hidden="1"/>
    </xf>
    <xf numFmtId="0" fontId="0" fillId="11" borderId="14" xfId="0" applyFill="1" applyBorder="1" applyAlignment="1" applyProtection="1">
      <alignment horizontal="center" vertical="center"/>
      <protection hidden="1"/>
    </xf>
    <xf numFmtId="0" fontId="0" fillId="10" borderId="14" xfId="0" applyFill="1" applyBorder="1" applyAlignment="1" applyProtection="1">
      <alignment horizontal="center" vertical="center"/>
      <protection hidden="1"/>
    </xf>
    <xf numFmtId="2" fontId="1" fillId="2" borderId="11" xfId="0" applyNumberFormat="1" applyFont="1" applyFill="1" applyBorder="1" applyAlignment="1" applyProtection="1">
      <alignment horizontal="center" vertical="center"/>
      <protection hidden="1"/>
    </xf>
    <xf numFmtId="0" fontId="5" fillId="9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vertical="center"/>
      <protection hidden="1"/>
    </xf>
    <xf numFmtId="2" fontId="5" fillId="9" borderId="0" xfId="0" applyNumberFormat="1" applyFont="1" applyFill="1" applyAlignment="1" applyProtection="1">
      <alignment horizontal="center"/>
      <protection hidden="1"/>
    </xf>
    <xf numFmtId="0" fontId="1" fillId="6" borderId="12" xfId="0" applyFont="1" applyFill="1" applyBorder="1" applyAlignment="1" applyProtection="1">
      <alignment horizontal="center"/>
      <protection locked="0"/>
    </xf>
    <xf numFmtId="0" fontId="4" fillId="3" borderId="23" xfId="0" applyFont="1" applyFill="1" applyBorder="1" applyAlignment="1" applyProtection="1">
      <alignment horizontal="center"/>
      <protection hidden="1"/>
    </xf>
    <xf numFmtId="0" fontId="0" fillId="10" borderId="23" xfId="0" applyFill="1" applyBorder="1" applyAlignment="1" applyProtection="1">
      <alignment horizontal="center" vertical="center"/>
      <protection hidden="1"/>
    </xf>
    <xf numFmtId="0" fontId="4" fillId="3" borderId="24" xfId="0" applyFont="1" applyFill="1" applyBorder="1" applyAlignment="1" applyProtection="1">
      <alignment horizontal="center"/>
      <protection hidden="1"/>
    </xf>
    <xf numFmtId="0" fontId="0" fillId="10" borderId="13" xfId="0" applyFill="1" applyBorder="1" applyAlignment="1" applyProtection="1">
      <alignment horizontal="center" vertical="center"/>
      <protection hidden="1"/>
    </xf>
    <xf numFmtId="0" fontId="0" fillId="10" borderId="0" xfId="0" applyFill="1" applyAlignment="1" applyProtection="1">
      <alignment horizontal="center" vertical="center"/>
      <protection hidden="1"/>
    </xf>
    <xf numFmtId="0" fontId="0" fillId="11" borderId="0" xfId="0" applyFill="1" applyAlignment="1" applyProtection="1">
      <alignment horizontal="center" vertical="center"/>
      <protection hidden="1"/>
    </xf>
    <xf numFmtId="0" fontId="5" fillId="9" borderId="22" xfId="0" applyFont="1" applyFill="1" applyBorder="1"/>
    <xf numFmtId="0" fontId="4" fillId="9" borderId="1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9" borderId="0" xfId="0" applyFont="1" applyFill="1"/>
    <xf numFmtId="0" fontId="9" fillId="5" borderId="17" xfId="0" applyFont="1" applyFill="1" applyBorder="1"/>
    <xf numFmtId="0" fontId="9" fillId="0" borderId="17" xfId="0" applyFont="1" applyBorder="1"/>
    <xf numFmtId="0" fontId="9" fillId="0" borderId="18" xfId="0" applyFont="1" applyBorder="1"/>
    <xf numFmtId="0" fontId="5" fillId="0" borderId="16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9" fillId="5" borderId="18" xfId="0" applyFont="1" applyFill="1" applyBorder="1"/>
    <xf numFmtId="0" fontId="9" fillId="5" borderId="14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 vertical="center"/>
    </xf>
    <xf numFmtId="0" fontId="0" fillId="9" borderId="16" xfId="0" applyFill="1" applyBorder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 vertical="center"/>
    </xf>
    <xf numFmtId="0" fontId="1" fillId="9" borderId="1" xfId="0" applyFont="1" applyFill="1" applyBorder="1" applyAlignment="1">
      <alignment horizontal="left" vertical="center"/>
    </xf>
    <xf numFmtId="0" fontId="0" fillId="9" borderId="1" xfId="0" applyFill="1" applyBorder="1"/>
    <xf numFmtId="0" fontId="0" fillId="9" borderId="1" xfId="0" applyFill="1" applyBorder="1" applyAlignment="1">
      <alignment horizontal="left" vertical="center"/>
    </xf>
    <xf numFmtId="0" fontId="0" fillId="9" borderId="19" xfId="0" applyFill="1" applyBorder="1"/>
    <xf numFmtId="0" fontId="16" fillId="6" borderId="0" xfId="0" applyFont="1" applyFill="1" applyAlignment="1">
      <alignment horizontal="left"/>
    </xf>
    <xf numFmtId="0" fontId="5" fillId="6" borderId="0" xfId="0" applyFont="1" applyFill="1"/>
    <xf numFmtId="0" fontId="3" fillId="9" borderId="0" xfId="0" applyFont="1" applyFill="1" applyProtection="1">
      <protection hidden="1"/>
    </xf>
    <xf numFmtId="0" fontId="0" fillId="9" borderId="20" xfId="0" applyFill="1" applyBorder="1"/>
    <xf numFmtId="0" fontId="0" fillId="5" borderId="0" xfId="0" applyFill="1" applyAlignment="1">
      <alignment horizontal="center"/>
    </xf>
    <xf numFmtId="0" fontId="16" fillId="7" borderId="0" xfId="0" applyFont="1" applyFill="1"/>
    <xf numFmtId="0" fontId="5" fillId="7" borderId="0" xfId="0" applyFont="1" applyFill="1"/>
    <xf numFmtId="204" fontId="11" fillId="9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6" fillId="6" borderId="0" xfId="0" applyFont="1" applyFill="1"/>
    <xf numFmtId="0" fontId="1" fillId="6" borderId="0" xfId="0" applyFont="1" applyFill="1"/>
    <xf numFmtId="0" fontId="0" fillId="6" borderId="0" xfId="0" applyFill="1"/>
    <xf numFmtId="205" fontId="11" fillId="9" borderId="0" xfId="0" applyNumberFormat="1" applyFont="1" applyFill="1" applyAlignment="1" applyProtection="1">
      <alignment horizontal="center" vertical="center"/>
      <protection hidden="1"/>
    </xf>
    <xf numFmtId="208" fontId="11" fillId="9" borderId="0" xfId="0" applyNumberFormat="1" applyFont="1" applyFill="1" applyAlignment="1" applyProtection="1">
      <alignment horizontal="center" vertical="center"/>
      <protection hidden="1"/>
    </xf>
    <xf numFmtId="0" fontId="5" fillId="9" borderId="0" xfId="0" applyFont="1" applyFill="1"/>
    <xf numFmtId="209" fontId="11" fillId="9" borderId="0" xfId="0" applyNumberFormat="1" applyFont="1" applyFill="1" applyAlignment="1" applyProtection="1">
      <alignment horizontal="center" vertical="center"/>
      <protection hidden="1"/>
    </xf>
    <xf numFmtId="0" fontId="5" fillId="8" borderId="0" xfId="0" applyFont="1" applyFill="1"/>
    <xf numFmtId="0" fontId="0" fillId="8" borderId="0" xfId="0" applyFill="1"/>
    <xf numFmtId="0" fontId="4" fillId="4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210" fontId="11" fillId="9" borderId="0" xfId="0" applyNumberFormat="1" applyFont="1" applyFill="1" applyAlignment="1" applyProtection="1">
      <alignment horizontal="center" vertical="center"/>
      <protection hidden="1"/>
    </xf>
    <xf numFmtId="211" fontId="11" fillId="9" borderId="0" xfId="0" applyNumberFormat="1" applyFont="1" applyFill="1" applyAlignment="1" applyProtection="1">
      <alignment horizontal="center" vertical="center"/>
      <protection hidden="1"/>
    </xf>
    <xf numFmtId="0" fontId="1" fillId="8" borderId="0" xfId="0" applyFont="1" applyFill="1"/>
    <xf numFmtId="212" fontId="11" fillId="9" borderId="0" xfId="0" applyNumberFormat="1" applyFont="1" applyFill="1" applyAlignment="1" applyProtection="1">
      <alignment horizontal="center" vertical="center"/>
      <protection hidden="1"/>
    </xf>
    <xf numFmtId="193" fontId="11" fillId="9" borderId="0" xfId="0" applyNumberFormat="1" applyFont="1" applyFill="1" applyAlignment="1" applyProtection="1">
      <alignment horizontal="center" vertical="center"/>
      <protection hidden="1"/>
    </xf>
    <xf numFmtId="195" fontId="11" fillId="9" borderId="0" xfId="0" applyNumberFormat="1" applyFont="1" applyFill="1" applyAlignment="1" applyProtection="1">
      <alignment horizontal="center" vertical="center"/>
      <protection hidden="1"/>
    </xf>
    <xf numFmtId="194" fontId="11" fillId="9" borderId="0" xfId="0" applyNumberFormat="1" applyFont="1" applyFill="1" applyAlignment="1" applyProtection="1">
      <alignment horizontal="center" vertical="center"/>
      <protection hidden="1"/>
    </xf>
    <xf numFmtId="215" fontId="3" fillId="9" borderId="0" xfId="0" applyNumberFormat="1" applyFont="1" applyFill="1" applyProtection="1">
      <protection hidden="1"/>
    </xf>
    <xf numFmtId="197" fontId="11" fillId="9" borderId="0" xfId="0" applyNumberFormat="1" applyFont="1" applyFill="1" applyAlignment="1" applyProtection="1">
      <alignment horizontal="center" vertical="center"/>
      <protection hidden="1"/>
    </xf>
    <xf numFmtId="185" fontId="3" fillId="9" borderId="0" xfId="0" applyNumberFormat="1" applyFont="1" applyFill="1" applyProtection="1">
      <protection hidden="1"/>
    </xf>
    <xf numFmtId="183" fontId="3" fillId="9" borderId="0" xfId="0" applyNumberFormat="1" applyFont="1" applyFill="1" applyProtection="1">
      <protection hidden="1"/>
    </xf>
    <xf numFmtId="206" fontId="11" fillId="9" borderId="0" xfId="0" applyNumberFormat="1" applyFont="1" applyFill="1" applyAlignment="1" applyProtection="1">
      <alignment horizontal="center" vertical="center"/>
      <protection hidden="1"/>
    </xf>
    <xf numFmtId="186" fontId="3" fillId="9" borderId="0" xfId="0" applyNumberFormat="1" applyFont="1" applyFill="1" applyProtection="1">
      <protection hidden="1"/>
    </xf>
    <xf numFmtId="184" fontId="3" fillId="9" borderId="0" xfId="0" applyNumberFormat="1" applyFont="1" applyFill="1" applyProtection="1">
      <protection hidden="1"/>
    </xf>
    <xf numFmtId="207" fontId="11" fillId="9" borderId="0" xfId="0" applyNumberFormat="1" applyFont="1" applyFill="1" applyAlignment="1" applyProtection="1">
      <alignment horizontal="center" vertical="center"/>
      <protection hidden="1"/>
    </xf>
    <xf numFmtId="213" fontId="11" fillId="9" borderId="0" xfId="0" applyNumberFormat="1" applyFont="1" applyFill="1" applyAlignment="1" applyProtection="1">
      <alignment horizontal="center" vertical="center"/>
      <protection hidden="1"/>
    </xf>
    <xf numFmtId="196" fontId="11" fillId="9" borderId="0" xfId="0" applyNumberFormat="1" applyFont="1" applyFill="1" applyAlignment="1" applyProtection="1">
      <alignment horizontal="center" vertical="center"/>
      <protection hidden="1"/>
    </xf>
    <xf numFmtId="199" fontId="11" fillId="9" borderId="0" xfId="0" applyNumberFormat="1" applyFont="1" applyFill="1" applyAlignment="1" applyProtection="1">
      <alignment horizontal="center" vertical="center"/>
      <protection hidden="1"/>
    </xf>
    <xf numFmtId="201" fontId="11" fillId="9" borderId="0" xfId="0" applyNumberFormat="1" applyFont="1" applyFill="1" applyAlignment="1" applyProtection="1">
      <alignment horizontal="center" vertical="center"/>
      <protection hidden="1"/>
    </xf>
    <xf numFmtId="203" fontId="11" fillId="9" borderId="0" xfId="0" applyNumberFormat="1" applyFont="1" applyFill="1" applyAlignment="1" applyProtection="1">
      <alignment horizontal="center" vertical="center"/>
      <protection hidden="1"/>
    </xf>
    <xf numFmtId="216" fontId="11" fillId="9" borderId="0" xfId="0" applyNumberFormat="1" applyFont="1" applyFill="1" applyAlignment="1" applyProtection="1">
      <alignment horizontal="center" vertical="center"/>
      <protection hidden="1"/>
    </xf>
    <xf numFmtId="0" fontId="4" fillId="8" borderId="0" xfId="0" applyFont="1" applyFill="1"/>
    <xf numFmtId="0" fontId="18" fillId="9" borderId="0" xfId="0" applyFont="1" applyFill="1"/>
    <xf numFmtId="0" fontId="20" fillId="8" borderId="0" xfId="1" applyFont="1" applyFill="1" applyBorder="1"/>
    <xf numFmtId="0" fontId="0" fillId="9" borderId="20" xfId="0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9" borderId="20" xfId="0" applyFont="1" applyFill="1" applyBorder="1" applyAlignment="1">
      <alignment horizontal="center" vertical="center"/>
    </xf>
    <xf numFmtId="0" fontId="4" fillId="0" borderId="0" xfId="0" applyFont="1"/>
    <xf numFmtId="0" fontId="0" fillId="7" borderId="0" xfId="0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" fillId="9" borderId="0" xfId="0" applyFont="1" applyFill="1"/>
    <xf numFmtId="0" fontId="10" fillId="0" borderId="0" xfId="0" applyFont="1" applyAlignment="1" applyProtection="1">
      <alignment horizontal="center" vertical="center" wrapText="1"/>
      <protection hidden="1"/>
    </xf>
    <xf numFmtId="215" fontId="11" fillId="9" borderId="0" xfId="0" applyNumberFormat="1" applyFont="1" applyFill="1" applyAlignment="1">
      <alignment horizontal="center"/>
    </xf>
    <xf numFmtId="185" fontId="11" fillId="9" borderId="0" xfId="0" applyNumberFormat="1" applyFont="1" applyFill="1" applyAlignment="1">
      <alignment horizontal="center"/>
    </xf>
    <xf numFmtId="186" fontId="11" fillId="9" borderId="0" xfId="0" applyNumberFormat="1" applyFont="1" applyFill="1" applyAlignment="1">
      <alignment horizontal="center"/>
    </xf>
    <xf numFmtId="0" fontId="3" fillId="9" borderId="20" xfId="0" applyFont="1" applyFill="1" applyBorder="1"/>
    <xf numFmtId="0" fontId="12" fillId="9" borderId="20" xfId="0" applyFont="1" applyFill="1" applyBorder="1"/>
    <xf numFmtId="0" fontId="0" fillId="9" borderId="18" xfId="0" applyFill="1" applyBorder="1"/>
    <xf numFmtId="0" fontId="0" fillId="9" borderId="21" xfId="0" applyFill="1" applyBorder="1"/>
    <xf numFmtId="0" fontId="0" fillId="7" borderId="0" xfId="0" applyFill="1"/>
    <xf numFmtId="0" fontId="16" fillId="9" borderId="0" xfId="0" applyFont="1" applyFill="1"/>
    <xf numFmtId="0" fontId="10" fillId="9" borderId="0" xfId="0" applyFont="1" applyFill="1"/>
    <xf numFmtId="0" fontId="9" fillId="9" borderId="0" xfId="0" applyFont="1" applyFill="1"/>
    <xf numFmtId="0" fontId="1" fillId="0" borderId="25" xfId="0" applyFont="1" applyBorder="1"/>
    <xf numFmtId="0" fontId="0" fillId="0" borderId="26" xfId="0" applyBorder="1"/>
    <xf numFmtId="0" fontId="1" fillId="0" borderId="26" xfId="0" applyFont="1" applyBorder="1"/>
    <xf numFmtId="0" fontId="0" fillId="0" borderId="27" xfId="0" applyBorder="1"/>
    <xf numFmtId="0" fontId="22" fillId="9" borderId="0" xfId="0" applyFont="1" applyFill="1" applyAlignment="1">
      <alignment horizontal="center" wrapText="1"/>
    </xf>
    <xf numFmtId="0" fontId="22" fillId="9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/>
    </xf>
    <xf numFmtId="0" fontId="11" fillId="9" borderId="0" xfId="0" applyFont="1" applyFill="1" applyAlignment="1">
      <alignment horizontal="center" vertical="center"/>
    </xf>
    <xf numFmtId="0" fontId="0" fillId="0" borderId="28" xfId="0" applyBorder="1"/>
    <xf numFmtId="0" fontId="5" fillId="0" borderId="25" xfId="0" applyFont="1" applyBorder="1"/>
    <xf numFmtId="0" fontId="8" fillId="0" borderId="26" xfId="0" applyFont="1" applyBorder="1"/>
    <xf numFmtId="0" fontId="9" fillId="5" borderId="26" xfId="0" applyFont="1" applyFill="1" applyBorder="1"/>
    <xf numFmtId="0" fontId="9" fillId="0" borderId="26" xfId="0" applyFont="1" applyBorder="1"/>
    <xf numFmtId="0" fontId="9" fillId="0" borderId="26" xfId="0" applyFont="1" applyBorder="1" applyAlignment="1">
      <alignment vertical="center"/>
    </xf>
    <xf numFmtId="0" fontId="9" fillId="5" borderId="28" xfId="0" applyFont="1" applyFill="1" applyBorder="1"/>
    <xf numFmtId="0" fontId="9" fillId="5" borderId="26" xfId="0" applyFont="1" applyFill="1" applyBorder="1" applyAlignment="1">
      <alignment wrapText="1"/>
    </xf>
    <xf numFmtId="0" fontId="9" fillId="0" borderId="27" xfId="0" applyFont="1" applyBorder="1"/>
    <xf numFmtId="0" fontId="8" fillId="0" borderId="29" xfId="0" applyFont="1" applyBorder="1"/>
    <xf numFmtId="0" fontId="22" fillId="9" borderId="17" xfId="0" applyFont="1" applyFill="1" applyBorder="1" applyAlignment="1">
      <alignment horizontal="center" wrapText="1"/>
    </xf>
    <xf numFmtId="0" fontId="11" fillId="9" borderId="17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/>
    </xf>
    <xf numFmtId="0" fontId="23" fillId="12" borderId="0" xfId="0" applyFont="1" applyFill="1" applyAlignment="1">
      <alignment vertical="center"/>
    </xf>
    <xf numFmtId="0" fontId="24" fillId="12" borderId="0" xfId="0" applyFont="1" applyFill="1" applyAlignment="1">
      <alignment vertical="center"/>
    </xf>
    <xf numFmtId="0" fontId="25" fillId="12" borderId="0" xfId="0" applyFont="1" applyFill="1" applyAlignment="1">
      <alignment vertical="center"/>
    </xf>
    <xf numFmtId="0" fontId="0" fillId="12" borderId="0" xfId="0" applyFill="1"/>
    <xf numFmtId="0" fontId="12" fillId="12" borderId="0" xfId="0" applyFont="1" applyFill="1"/>
    <xf numFmtId="0" fontId="12" fillId="9" borderId="0" xfId="0" applyFont="1" applyFill="1"/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10" fillId="10" borderId="21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FF6600"/>
      <color rgb="FFFA9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1</xdr:row>
      <xdr:rowOff>19050</xdr:rowOff>
    </xdr:from>
    <xdr:to>
      <xdr:col>11</xdr:col>
      <xdr:colOff>279706</xdr:colOff>
      <xdr:row>3</xdr:row>
      <xdr:rowOff>159274</xdr:rowOff>
    </xdr:to>
    <xdr:pic>
      <xdr:nvPicPr>
        <xdr:cNvPr id="2" name="Kuva 1" descr="Korkeatasoiset, ilkivallankestävät suojaruudut – Hammerglass">
          <a:extLst>
            <a:ext uri="{FF2B5EF4-FFF2-40B4-BE49-F238E27FC236}">
              <a16:creationId xmlns:a16="http://schemas.microsoft.com/office/drawing/2014/main" id="{508BCBC2-E59D-ACCA-42C0-BD3B2E935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336" y="400050"/>
          <a:ext cx="4546373" cy="506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10584</xdr:colOff>
      <xdr:row>34</xdr:row>
      <xdr:rowOff>177270</xdr:rowOff>
    </xdr:from>
    <xdr:to>
      <xdr:col>11</xdr:col>
      <xdr:colOff>0</xdr:colOff>
      <xdr:row>40</xdr:row>
      <xdr:rowOff>10583</xdr:rowOff>
    </xdr:to>
    <xdr:sp macro="" textlink="">
      <xdr:nvSpPr>
        <xdr:cNvPr id="3" name="Suorakulmio 2">
          <a:extLst>
            <a:ext uri="{FF2B5EF4-FFF2-40B4-BE49-F238E27FC236}">
              <a16:creationId xmlns:a16="http://schemas.microsoft.com/office/drawing/2014/main" id="{9CD6ED6E-2F42-6DA4-C7B1-107B94F3F2B6}"/>
            </a:ext>
          </a:extLst>
        </xdr:cNvPr>
        <xdr:cNvSpPr/>
      </xdr:nvSpPr>
      <xdr:spPr>
        <a:xfrm>
          <a:off x="9662584" y="7553853"/>
          <a:ext cx="1090083" cy="1166813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5</xdr:col>
      <xdr:colOff>31750</xdr:colOff>
      <xdr:row>1</xdr:row>
      <xdr:rowOff>25401</xdr:rowOff>
    </xdr:from>
    <xdr:to>
      <xdr:col>7</xdr:col>
      <xdr:colOff>2540000</xdr:colOff>
      <xdr:row>4</xdr:row>
      <xdr:rowOff>21167</xdr:rowOff>
    </xdr:to>
    <xdr:sp macro="" textlink="">
      <xdr:nvSpPr>
        <xdr:cNvPr id="4" name="Suorakulmio 3">
          <a:extLst>
            <a:ext uri="{FF2B5EF4-FFF2-40B4-BE49-F238E27FC236}">
              <a16:creationId xmlns:a16="http://schemas.microsoft.com/office/drawing/2014/main" id="{B4C398C1-60A1-4405-BA91-1905B9901912}"/>
            </a:ext>
          </a:extLst>
        </xdr:cNvPr>
        <xdr:cNvSpPr/>
      </xdr:nvSpPr>
      <xdr:spPr>
        <a:xfrm>
          <a:off x="2444750" y="406401"/>
          <a:ext cx="3937000" cy="577849"/>
        </a:xfrm>
        <a:prstGeom prst="rect">
          <a:avLst/>
        </a:prstGeom>
        <a:noFill/>
        <a:ln w="38100">
          <a:solidFill>
            <a:srgbClr val="FF66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5</xdr:col>
      <xdr:colOff>34661</xdr:colOff>
      <xdr:row>5</xdr:row>
      <xdr:rowOff>173569</xdr:rowOff>
    </xdr:from>
    <xdr:to>
      <xdr:col>7</xdr:col>
      <xdr:colOff>2529417</xdr:colOff>
      <xdr:row>9</xdr:row>
      <xdr:rowOff>10583</xdr:rowOff>
    </xdr:to>
    <xdr:sp macro="" textlink="">
      <xdr:nvSpPr>
        <xdr:cNvPr id="5" name="Suorakulmio 4">
          <a:extLst>
            <a:ext uri="{FF2B5EF4-FFF2-40B4-BE49-F238E27FC236}">
              <a16:creationId xmlns:a16="http://schemas.microsoft.com/office/drawing/2014/main" id="{741FACA5-BBF2-4029-969F-46D5F2C6BF5B}"/>
            </a:ext>
          </a:extLst>
        </xdr:cNvPr>
        <xdr:cNvSpPr/>
      </xdr:nvSpPr>
      <xdr:spPr>
        <a:xfrm>
          <a:off x="2447661" y="1337736"/>
          <a:ext cx="3923506" cy="599014"/>
        </a:xfrm>
        <a:prstGeom prst="rect">
          <a:avLst/>
        </a:prstGeom>
        <a:noFill/>
        <a:ln w="38100">
          <a:solidFill>
            <a:srgbClr val="FF66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5</xdr:col>
      <xdr:colOff>74082</xdr:colOff>
      <xdr:row>9</xdr:row>
      <xdr:rowOff>84668</xdr:rowOff>
    </xdr:from>
    <xdr:to>
      <xdr:col>7</xdr:col>
      <xdr:colOff>2476499</xdr:colOff>
      <xdr:row>23</xdr:row>
      <xdr:rowOff>42334</xdr:rowOff>
    </xdr:to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9D4C4CA9-E995-3630-C6D1-C3652FD337B1}"/>
            </a:ext>
          </a:extLst>
        </xdr:cNvPr>
        <xdr:cNvSpPr txBox="1"/>
      </xdr:nvSpPr>
      <xdr:spPr>
        <a:xfrm>
          <a:off x="2487082" y="2010835"/>
          <a:ext cx="3831167" cy="26775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Selitteet:</a:t>
          </a:r>
        </a:p>
        <a:p>
          <a:r>
            <a:rPr lang="fi-FI" sz="1050" b="0"/>
            <a:t>BR4NS</a:t>
          </a:r>
          <a:r>
            <a:rPr lang="fi-FI" sz="1050" b="0" baseline="0"/>
            <a:t> = Luodinkestävä lasi, käsiase. Sirpaloitumaton.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BR6NS</a:t>
          </a:r>
          <a:r>
            <a:rPr lang="fi-FI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Luodinkestävä lasi, kivääri. Sirpaloitumaton.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BR7NS</a:t>
          </a:r>
          <a:r>
            <a:rPr lang="fi-FI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Luodinkestävä lasi, panssarin läpäisevät. Sirpaloitumaton.</a:t>
          </a:r>
          <a:endParaRPr lang="fi-FI" sz="1050">
            <a:effectLst/>
          </a:endParaRPr>
        </a:p>
        <a:p>
          <a:r>
            <a:rPr lang="fi-FI" sz="1050" b="0"/>
            <a:t>F = Tasolasi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 = Energiatehokas tasolasi</a:t>
          </a:r>
        </a:p>
        <a:p>
          <a:r>
            <a:rPr lang="fi-FI" sz="1050" b="0"/>
            <a:t>H = Karkaistu lasi</a:t>
          </a:r>
        </a:p>
        <a:p>
          <a:r>
            <a:rPr lang="fi-FI" sz="1050" b="0"/>
            <a:t>HE =Energiatehokas karkaistu lasi</a:t>
          </a:r>
        </a:p>
        <a:p>
          <a:r>
            <a:rPr lang="fi-FI" sz="1050" b="0"/>
            <a:t>HmG = Hammerglass, numero G kirjaimen jälkeen</a:t>
          </a:r>
          <a:r>
            <a:rPr lang="fi-FI" sz="1050" b="0" baseline="0"/>
            <a:t> on paksuus mm</a:t>
          </a:r>
        </a:p>
        <a:p>
          <a:r>
            <a:rPr lang="fi-FI" sz="1050" b="0"/>
            <a:t>Mirastar = Yksisuuntaisena peilinä toimiva lasi</a:t>
          </a:r>
        </a:p>
        <a:p>
          <a:r>
            <a:rPr lang="fi-FI" sz="1050" b="0"/>
            <a:t>Pyrobel 16</a:t>
          </a:r>
          <a:r>
            <a:rPr lang="fi-FI" sz="1050" b="0" baseline="0"/>
            <a:t> EI30 = Paloturvalasi, 16 mm, 30 min paloturva.</a:t>
          </a:r>
        </a:p>
        <a:p>
          <a:endParaRPr lang="fi-FI" sz="1050" b="0" baseline="0"/>
        </a:p>
        <a:p>
          <a:r>
            <a:rPr lang="fi-FI" sz="1050" b="0" baseline="0"/>
            <a:t>EXR2 = Räjähdyksen kestävä lasi (3kg TNT panos, 3 m etäisyydeltä)</a:t>
          </a:r>
        </a:p>
        <a:p>
          <a:r>
            <a:rPr lang="fi-FI" sz="1050" b="0" baseline="0"/>
            <a:t>FB = Luodinkestävä karmin luokitus, numero viittaa BR luokkaan.</a:t>
          </a:r>
        </a:p>
        <a:p>
          <a:r>
            <a:rPr lang="fi-FI" sz="1050" b="0"/>
            <a:t>RC3 = Murtosuojaluokitus. </a:t>
          </a:r>
          <a:r>
            <a:rPr lang="fi-FI" sz="1050" b="0" baseline="0"/>
            <a:t> 20 min kesto, 5 miin murtoyrityksiä </a:t>
          </a:r>
        </a:p>
        <a:p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vastaan</a:t>
          </a:r>
          <a:endParaRPr lang="fi-FI" sz="1050" b="0"/>
        </a:p>
      </xdr:txBody>
    </xdr:sp>
    <xdr:clientData/>
  </xdr:twoCellAnchor>
  <xdr:twoCellAnchor>
    <xdr:from>
      <xdr:col>5</xdr:col>
      <xdr:colOff>148167</xdr:colOff>
      <xdr:row>26</xdr:row>
      <xdr:rowOff>74083</xdr:rowOff>
    </xdr:from>
    <xdr:to>
      <xdr:col>5</xdr:col>
      <xdr:colOff>148167</xdr:colOff>
      <xdr:row>31</xdr:row>
      <xdr:rowOff>74084</xdr:rowOff>
    </xdr:to>
    <xdr:cxnSp macro="">
      <xdr:nvCxnSpPr>
        <xdr:cNvPr id="9" name="Suora nuoliyhdysviiva 8">
          <a:extLst>
            <a:ext uri="{FF2B5EF4-FFF2-40B4-BE49-F238E27FC236}">
              <a16:creationId xmlns:a16="http://schemas.microsoft.com/office/drawing/2014/main" id="{C3B0B4CC-F3ED-DE8C-AA4B-F4A687D7B33D}"/>
            </a:ext>
          </a:extLst>
        </xdr:cNvPr>
        <xdr:cNvCxnSpPr/>
      </xdr:nvCxnSpPr>
      <xdr:spPr>
        <a:xfrm>
          <a:off x="2561167" y="5461000"/>
          <a:ext cx="0" cy="1354667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40</xdr:row>
      <xdr:rowOff>21167</xdr:rowOff>
    </xdr:to>
    <xdr:cxnSp macro="">
      <xdr:nvCxnSpPr>
        <xdr:cNvPr id="13" name="Suora nuoliyhdysviiva 12">
          <a:extLst>
            <a:ext uri="{FF2B5EF4-FFF2-40B4-BE49-F238E27FC236}">
              <a16:creationId xmlns:a16="http://schemas.microsoft.com/office/drawing/2014/main" id="{99B9A3C0-5D2A-45CA-A7DC-65F9089C40E3}"/>
            </a:ext>
          </a:extLst>
        </xdr:cNvPr>
        <xdr:cNvCxnSpPr/>
      </xdr:nvCxnSpPr>
      <xdr:spPr>
        <a:xfrm>
          <a:off x="2413000" y="7429500"/>
          <a:ext cx="0" cy="1354667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32</xdr:row>
      <xdr:rowOff>46568</xdr:rowOff>
    </xdr:from>
    <xdr:to>
      <xdr:col>5</xdr:col>
      <xdr:colOff>152400</xdr:colOff>
      <xdr:row>38</xdr:row>
      <xdr:rowOff>57151</xdr:rowOff>
    </xdr:to>
    <xdr:cxnSp macro="">
      <xdr:nvCxnSpPr>
        <xdr:cNvPr id="14" name="Suora nuoliyhdysviiva 13">
          <a:extLst>
            <a:ext uri="{FF2B5EF4-FFF2-40B4-BE49-F238E27FC236}">
              <a16:creationId xmlns:a16="http://schemas.microsoft.com/office/drawing/2014/main" id="{1E24BEFD-9E2B-4FEB-9CFC-D99D7BE7E4BD}"/>
            </a:ext>
          </a:extLst>
        </xdr:cNvPr>
        <xdr:cNvCxnSpPr/>
      </xdr:nvCxnSpPr>
      <xdr:spPr>
        <a:xfrm>
          <a:off x="2565400" y="6978651"/>
          <a:ext cx="0" cy="1354667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0</xdr:colOff>
      <xdr:row>45</xdr:row>
      <xdr:rowOff>95250</xdr:rowOff>
    </xdr:to>
    <xdr:cxnSp macro="">
      <xdr:nvCxnSpPr>
        <xdr:cNvPr id="16" name="Suora nuoliyhdysviiva 15">
          <a:extLst>
            <a:ext uri="{FF2B5EF4-FFF2-40B4-BE49-F238E27FC236}">
              <a16:creationId xmlns:a16="http://schemas.microsoft.com/office/drawing/2014/main" id="{0A6EDD2E-A1EC-40C5-BA2A-70CC26399246}"/>
            </a:ext>
          </a:extLst>
        </xdr:cNvPr>
        <xdr:cNvCxnSpPr/>
      </xdr:nvCxnSpPr>
      <xdr:spPr>
        <a:xfrm>
          <a:off x="2413000" y="8583083"/>
          <a:ext cx="0" cy="1354667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31750</xdr:colOff>
      <xdr:row>38</xdr:row>
      <xdr:rowOff>232833</xdr:rowOff>
    </xdr:from>
    <xdr:to>
      <xdr:col>5</xdr:col>
      <xdr:colOff>263418</xdr:colOff>
      <xdr:row>45</xdr:row>
      <xdr:rowOff>104013</xdr:rowOff>
    </xdr:to>
    <xdr:pic>
      <xdr:nvPicPr>
        <xdr:cNvPr id="21" name="Kuva 20">
          <a:extLst>
            <a:ext uri="{FF2B5EF4-FFF2-40B4-BE49-F238E27FC236}">
              <a16:creationId xmlns:a16="http://schemas.microsoft.com/office/drawing/2014/main" id="{D3CE9087-1B0E-BAD5-8EA4-C9A724C26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4750" y="8509000"/>
          <a:ext cx="231668" cy="1469263"/>
        </a:xfrm>
        <a:prstGeom prst="rect">
          <a:avLst/>
        </a:prstGeom>
      </xdr:spPr>
    </xdr:pic>
    <xdr:clientData/>
  </xdr:twoCellAnchor>
  <xdr:twoCellAnchor editAs="oneCell">
    <xdr:from>
      <xdr:col>5</xdr:col>
      <xdr:colOff>21166</xdr:colOff>
      <xdr:row>47</xdr:row>
      <xdr:rowOff>0</xdr:rowOff>
    </xdr:from>
    <xdr:to>
      <xdr:col>5</xdr:col>
      <xdr:colOff>264583</xdr:colOff>
      <xdr:row>52</xdr:row>
      <xdr:rowOff>107505</xdr:rowOff>
    </xdr:to>
    <xdr:pic>
      <xdr:nvPicPr>
        <xdr:cNvPr id="23" name="Kuva 22">
          <a:extLst>
            <a:ext uri="{FF2B5EF4-FFF2-40B4-BE49-F238E27FC236}">
              <a16:creationId xmlns:a16="http://schemas.microsoft.com/office/drawing/2014/main" id="{DAA9B6E4-208B-FA6F-6C5B-5E18975F6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4166" y="10339917"/>
          <a:ext cx="243417" cy="1208171"/>
        </a:xfrm>
        <a:prstGeom prst="rect">
          <a:avLst/>
        </a:prstGeom>
      </xdr:spPr>
    </xdr:pic>
    <xdr:clientData/>
  </xdr:twoCellAnchor>
  <xdr:twoCellAnchor>
    <xdr:from>
      <xdr:col>5</xdr:col>
      <xdr:colOff>433917</xdr:colOff>
      <xdr:row>28</xdr:row>
      <xdr:rowOff>10583</xdr:rowOff>
    </xdr:from>
    <xdr:to>
      <xdr:col>7</xdr:col>
      <xdr:colOff>2518834</xdr:colOff>
      <xdr:row>31</xdr:row>
      <xdr:rowOff>10584</xdr:rowOff>
    </xdr:to>
    <xdr:sp macro="" textlink="">
      <xdr:nvSpPr>
        <xdr:cNvPr id="24" name="Tekstiruutu 23">
          <a:extLst>
            <a:ext uri="{FF2B5EF4-FFF2-40B4-BE49-F238E27FC236}">
              <a16:creationId xmlns:a16="http://schemas.microsoft.com/office/drawing/2014/main" id="{F87DF62B-0D59-3FDE-32CA-FC5B8A27BC1B}"/>
            </a:ext>
          </a:extLst>
        </xdr:cNvPr>
        <xdr:cNvSpPr txBox="1"/>
      </xdr:nvSpPr>
      <xdr:spPr>
        <a:xfrm>
          <a:off x="2846917" y="6064250"/>
          <a:ext cx="3513667" cy="687917"/>
        </a:xfrm>
        <a:prstGeom prst="rect">
          <a:avLst/>
        </a:prstGeom>
        <a:solidFill>
          <a:schemeClr val="lt1"/>
        </a:solidFill>
        <a:ln w="38100" cmpd="sng">
          <a:solidFill>
            <a:srgbClr val="FF66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HUOM!  Lasin mitta  L x K, lasketaan:</a:t>
          </a:r>
        </a:p>
        <a:p>
          <a:r>
            <a:rPr lang="fi-FI" sz="1100"/>
            <a:t>Suuntaansa:  Kiinteä L prof = -100.  Aukeava L prof = -120</a:t>
          </a:r>
        </a:p>
        <a:p>
          <a:r>
            <a:rPr lang="fi-FI" sz="1100"/>
            <a:t>Suuntaansa: Kiinteä T-prof = -150.  Aukeava T-prof. = - 250</a:t>
          </a:r>
        </a:p>
      </xdr:txBody>
    </xdr:sp>
    <xdr:clientData/>
  </xdr:twoCellAnchor>
  <xdr:twoCellAnchor>
    <xdr:from>
      <xdr:col>8</xdr:col>
      <xdr:colOff>10584</xdr:colOff>
      <xdr:row>32</xdr:row>
      <xdr:rowOff>0</xdr:rowOff>
    </xdr:from>
    <xdr:to>
      <xdr:col>11</xdr:col>
      <xdr:colOff>0</xdr:colOff>
      <xdr:row>32</xdr:row>
      <xdr:rowOff>10584</xdr:rowOff>
    </xdr:to>
    <xdr:cxnSp macro="">
      <xdr:nvCxnSpPr>
        <xdr:cNvPr id="26" name="Suora yhdysviiva 25">
          <a:extLst>
            <a:ext uri="{FF2B5EF4-FFF2-40B4-BE49-F238E27FC236}">
              <a16:creationId xmlns:a16="http://schemas.microsoft.com/office/drawing/2014/main" id="{796AE668-DAF4-9626-1541-6367C0AD0C56}"/>
            </a:ext>
          </a:extLst>
        </xdr:cNvPr>
        <xdr:cNvCxnSpPr/>
      </xdr:nvCxnSpPr>
      <xdr:spPr>
        <a:xfrm flipH="1">
          <a:off x="6402917" y="6932083"/>
          <a:ext cx="4042833" cy="10584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2543174</xdr:colOff>
      <xdr:row>33</xdr:row>
      <xdr:rowOff>161924</xdr:rowOff>
    </xdr:from>
    <xdr:to>
      <xdr:col>11</xdr:col>
      <xdr:colOff>1057274</xdr:colOff>
      <xdr:row>34</xdr:row>
      <xdr:rowOff>33229</xdr:rowOff>
    </xdr:to>
    <xdr:pic>
      <xdr:nvPicPr>
        <xdr:cNvPr id="29" name="Kuva 28">
          <a:extLst>
            <a:ext uri="{FF2B5EF4-FFF2-40B4-BE49-F238E27FC236}">
              <a16:creationId xmlns:a16="http://schemas.microsoft.com/office/drawing/2014/main" id="{DAC81B70-F1D0-423A-08FF-4864AD5C6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49" y="7381874"/>
          <a:ext cx="5153025" cy="61805"/>
        </a:xfrm>
        <a:prstGeom prst="rect">
          <a:avLst/>
        </a:prstGeom>
      </xdr:spPr>
    </xdr:pic>
    <xdr:clientData/>
  </xdr:twoCellAnchor>
  <xdr:twoCellAnchor>
    <xdr:from>
      <xdr:col>11</xdr:col>
      <xdr:colOff>1085849</xdr:colOff>
      <xdr:row>26</xdr:row>
      <xdr:rowOff>0</xdr:rowOff>
    </xdr:from>
    <xdr:to>
      <xdr:col>12</xdr:col>
      <xdr:colOff>0</xdr:colOff>
      <xdr:row>34</xdr:row>
      <xdr:rowOff>2327</xdr:rowOff>
    </xdr:to>
    <xdr:cxnSp macro="">
      <xdr:nvCxnSpPr>
        <xdr:cNvPr id="31" name="Suora yhdysviiva 30">
          <a:extLst>
            <a:ext uri="{FF2B5EF4-FFF2-40B4-BE49-F238E27FC236}">
              <a16:creationId xmlns:a16="http://schemas.microsoft.com/office/drawing/2014/main" id="{763A36B2-A6F1-E7B3-AD28-FCF8F6262AC1}"/>
            </a:ext>
          </a:extLst>
        </xdr:cNvPr>
        <xdr:cNvCxnSpPr>
          <a:endCxn id="29" idx="3"/>
        </xdr:cNvCxnSpPr>
      </xdr:nvCxnSpPr>
      <xdr:spPr>
        <a:xfrm flipH="1">
          <a:off x="11534774" y="5372100"/>
          <a:ext cx="9526" cy="2040677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31</xdr:row>
      <xdr:rowOff>180975</xdr:rowOff>
    </xdr:to>
    <xdr:cxnSp macro="">
      <xdr:nvCxnSpPr>
        <xdr:cNvPr id="33" name="Suora yhdysviiva 32">
          <a:extLst>
            <a:ext uri="{FF2B5EF4-FFF2-40B4-BE49-F238E27FC236}">
              <a16:creationId xmlns:a16="http://schemas.microsoft.com/office/drawing/2014/main" id="{070C008C-D3DB-BC7C-4215-A6D8EB08ED24}"/>
            </a:ext>
          </a:extLst>
        </xdr:cNvPr>
        <xdr:cNvCxnSpPr/>
      </xdr:nvCxnSpPr>
      <xdr:spPr>
        <a:xfrm>
          <a:off x="10477500" y="5372100"/>
          <a:ext cx="0" cy="153352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2533650</xdr:colOff>
      <xdr:row>31</xdr:row>
      <xdr:rowOff>180975</xdr:rowOff>
    </xdr:from>
    <xdr:to>
      <xdr:col>7</xdr:col>
      <xdr:colOff>2543174</xdr:colOff>
      <xdr:row>34</xdr:row>
      <xdr:rowOff>2327</xdr:rowOff>
    </xdr:to>
    <xdr:cxnSp macro="">
      <xdr:nvCxnSpPr>
        <xdr:cNvPr id="35" name="Suora yhdysviiva 34">
          <a:extLst>
            <a:ext uri="{FF2B5EF4-FFF2-40B4-BE49-F238E27FC236}">
              <a16:creationId xmlns:a16="http://schemas.microsoft.com/office/drawing/2014/main" id="{016FFFEC-21ED-7446-E21C-7E0531DC643A}"/>
            </a:ext>
          </a:extLst>
        </xdr:cNvPr>
        <xdr:cNvCxnSpPr>
          <a:endCxn id="29" idx="1"/>
        </xdr:cNvCxnSpPr>
      </xdr:nvCxnSpPr>
      <xdr:spPr>
        <a:xfrm>
          <a:off x="6372225" y="6905625"/>
          <a:ext cx="9524" cy="507152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1323975</xdr:colOff>
      <xdr:row>26</xdr:row>
      <xdr:rowOff>9525</xdr:rowOff>
    </xdr:from>
    <xdr:to>
      <xdr:col>12</xdr:col>
      <xdr:colOff>0</xdr:colOff>
      <xdr:row>26</xdr:row>
      <xdr:rowOff>9525</xdr:rowOff>
    </xdr:to>
    <xdr:cxnSp macro="">
      <xdr:nvCxnSpPr>
        <xdr:cNvPr id="39" name="Suora yhdysviiva 38">
          <a:extLst>
            <a:ext uri="{FF2B5EF4-FFF2-40B4-BE49-F238E27FC236}">
              <a16:creationId xmlns:a16="http://schemas.microsoft.com/office/drawing/2014/main" id="{891EFBA8-FDEC-B356-E1A8-F223484E7627}"/>
            </a:ext>
          </a:extLst>
        </xdr:cNvPr>
        <xdr:cNvCxnSpPr/>
      </xdr:nvCxnSpPr>
      <xdr:spPr>
        <a:xfrm>
          <a:off x="10439400" y="5381625"/>
          <a:ext cx="1104900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oller.fi/" TargetMode="External"/><Relationship Id="rId1" Type="http://schemas.openxmlformats.org/officeDocument/2006/relationships/hyperlink" Target="http://www.hmgfinland.fi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4CDCF-126B-4A44-BAF5-F3A3851053B0}">
  <sheetPr codeName="Taul1"/>
  <dimension ref="A1:CQ257"/>
  <sheetViews>
    <sheetView tabSelected="1" zoomScaleNormal="100" workbookViewId="0">
      <selection activeCell="B22" sqref="B22"/>
    </sheetView>
  </sheetViews>
  <sheetFormatPr defaultRowHeight="15" x14ac:dyDescent="0.25"/>
  <cols>
    <col min="1" max="1" width="3" customWidth="1"/>
    <col min="2" max="2" width="33.140625" customWidth="1"/>
    <col min="3" max="3" width="12.7109375" hidden="1" customWidth="1"/>
    <col min="4" max="4" width="8" hidden="1" customWidth="1"/>
    <col min="5" max="5" width="18.85546875" hidden="1" customWidth="1"/>
    <col min="6" max="6" width="13.28515625" customWidth="1"/>
    <col min="7" max="7" width="8.140625" bestFit="1" customWidth="1"/>
    <col min="8" max="8" width="38.28515625" customWidth="1"/>
    <col min="9" max="9" width="21.28515625" customWidth="1"/>
    <col min="10" max="10" width="19.5703125" customWidth="1"/>
    <col min="11" max="11" width="20.42578125" customWidth="1"/>
    <col min="12" max="12" width="16.42578125" customWidth="1"/>
    <col min="13" max="13" width="19" customWidth="1"/>
    <col min="14" max="14" width="20.140625" customWidth="1"/>
    <col min="15" max="15" width="14.85546875" bestFit="1" customWidth="1"/>
    <col min="16" max="16" width="11.85546875" customWidth="1"/>
    <col min="17" max="17" width="8.7109375" customWidth="1"/>
    <col min="18" max="18" width="9.7109375" customWidth="1"/>
    <col min="20" max="20" width="12.42578125" customWidth="1"/>
    <col min="21" max="21" width="8.5703125" customWidth="1"/>
    <col min="24" max="24" width="9" customWidth="1"/>
    <col min="25" max="25" width="11.140625" customWidth="1"/>
    <col min="26" max="26" width="11.5703125" customWidth="1"/>
    <col min="27" max="27" width="15.140625" customWidth="1"/>
    <col min="28" max="28" width="11.5703125" customWidth="1"/>
  </cols>
  <sheetData>
    <row r="1" spans="1:95" ht="30" customHeight="1" x14ac:dyDescent="0.4">
      <c r="A1" s="147"/>
      <c r="B1" s="148" t="s">
        <v>112</v>
      </c>
      <c r="C1" s="149"/>
      <c r="D1" s="149"/>
      <c r="E1" s="150"/>
      <c r="F1" s="151"/>
      <c r="G1" s="152"/>
      <c r="H1" s="152"/>
      <c r="I1" s="148" t="s">
        <v>31</v>
      </c>
      <c r="J1" s="153"/>
      <c r="K1" s="153"/>
      <c r="L1" s="152"/>
      <c r="M1" s="152"/>
      <c r="N1" s="152"/>
      <c r="O1" s="152"/>
      <c r="P1" s="152"/>
      <c r="Q1" s="152"/>
      <c r="R1" s="152"/>
      <c r="S1" s="152"/>
      <c r="T1" s="15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95" x14ac:dyDescent="0.25">
      <c r="A2" s="81"/>
      <c r="B2" s="219" t="s">
        <v>5</v>
      </c>
      <c r="C2" s="68" t="s">
        <v>6</v>
      </c>
      <c r="D2" s="69" t="s">
        <v>32</v>
      </c>
      <c r="E2" s="70" t="s">
        <v>25</v>
      </c>
      <c r="F2" s="155" t="s">
        <v>115</v>
      </c>
      <c r="G2" s="156"/>
      <c r="H2" s="166"/>
      <c r="I2" s="2"/>
      <c r="J2" s="2"/>
      <c r="K2" s="2"/>
      <c r="L2" s="2"/>
      <c r="M2" s="2"/>
      <c r="N2" s="2"/>
      <c r="O2" s="2"/>
      <c r="P2" s="157"/>
      <c r="Q2" s="157"/>
      <c r="R2" s="157" t="s">
        <v>74</v>
      </c>
      <c r="S2" s="2"/>
      <c r="T2" s="158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x14ac:dyDescent="0.25">
      <c r="A3" s="81"/>
      <c r="B3" s="220" t="s">
        <v>121</v>
      </c>
      <c r="C3" s="159">
        <v>6</v>
      </c>
      <c r="D3" s="159">
        <v>9.6</v>
      </c>
      <c r="E3" s="71">
        <v>4</v>
      </c>
      <c r="F3" s="160" t="s">
        <v>116</v>
      </c>
      <c r="G3" s="161"/>
      <c r="H3" s="215"/>
      <c r="L3" s="2"/>
      <c r="M3" s="2"/>
      <c r="O3" s="2"/>
      <c r="P3" s="157"/>
      <c r="Q3" s="157"/>
      <c r="R3" s="162">
        <v>3.1</v>
      </c>
      <c r="S3" s="2"/>
      <c r="T3" s="158"/>
      <c r="U3" s="2"/>
      <c r="V3" s="2"/>
      <c r="W3" s="2"/>
      <c r="X3" s="13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ht="15.75" thickBot="1" x14ac:dyDescent="0.3">
      <c r="A4" s="81"/>
      <c r="B4" s="220" t="s">
        <v>39</v>
      </c>
      <c r="C4" s="163">
        <v>5.63</v>
      </c>
      <c r="D4" s="163">
        <v>14.4</v>
      </c>
      <c r="E4" s="72">
        <v>6</v>
      </c>
      <c r="F4" s="164" t="s">
        <v>117</v>
      </c>
      <c r="G4" s="165"/>
      <c r="H4" s="166"/>
      <c r="M4" s="2"/>
      <c r="N4" s="2"/>
      <c r="O4" s="2"/>
      <c r="P4" s="157"/>
      <c r="Q4" s="157"/>
      <c r="R4" s="167">
        <v>4.0999999999999996</v>
      </c>
      <c r="S4" s="2"/>
      <c r="T4" s="158"/>
      <c r="U4" s="2"/>
      <c r="V4" s="2"/>
      <c r="W4" s="2"/>
      <c r="X4" s="14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</row>
    <row r="5" spans="1:95" ht="15.75" thickBot="1" x14ac:dyDescent="0.3">
      <c r="A5" s="81"/>
      <c r="B5" s="220" t="s">
        <v>36</v>
      </c>
      <c r="C5" s="159">
        <v>3.6</v>
      </c>
      <c r="D5" s="159">
        <f>4*2.4</f>
        <v>9.6</v>
      </c>
      <c r="E5" s="73">
        <v>4</v>
      </c>
      <c r="F5" s="216"/>
      <c r="G5" s="217"/>
      <c r="H5" s="218"/>
      <c r="I5" s="132" t="s">
        <v>103</v>
      </c>
      <c r="J5" s="2"/>
      <c r="K5" s="83" t="s">
        <v>12</v>
      </c>
      <c r="L5" s="11"/>
      <c r="M5" s="11"/>
      <c r="N5" s="12"/>
      <c r="O5" s="2"/>
      <c r="P5" s="157"/>
      <c r="Q5" s="157"/>
      <c r="R5" s="168">
        <v>4.9000000000000004</v>
      </c>
      <c r="S5" s="2"/>
      <c r="T5" s="158"/>
      <c r="U5" s="2"/>
      <c r="V5" s="2"/>
      <c r="W5" s="2"/>
      <c r="X5" s="15"/>
      <c r="Y5" s="2"/>
      <c r="Z5" s="8"/>
      <c r="AA5" s="8"/>
      <c r="AB5" s="8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95" x14ac:dyDescent="0.25">
      <c r="A6" s="81"/>
      <c r="B6" s="220" t="s">
        <v>37</v>
      </c>
      <c r="C6" s="163">
        <v>3.6</v>
      </c>
      <c r="D6" s="163">
        <f>2.4*6</f>
        <v>14.399999999999999</v>
      </c>
      <c r="E6" s="74">
        <v>6</v>
      </c>
      <c r="F6" s="169"/>
      <c r="G6" s="169"/>
      <c r="H6" s="2"/>
      <c r="I6" s="125" t="s">
        <v>99</v>
      </c>
      <c r="J6" s="2"/>
      <c r="K6" s="111" t="s">
        <v>99</v>
      </c>
      <c r="L6" s="112" t="s">
        <v>94</v>
      </c>
      <c r="M6" s="113" t="s">
        <v>3</v>
      </c>
      <c r="N6" s="84"/>
      <c r="O6" s="2"/>
      <c r="P6" s="157"/>
      <c r="Q6" s="157"/>
      <c r="R6" s="170">
        <v>5.9</v>
      </c>
      <c r="S6" s="2"/>
      <c r="T6" s="158"/>
      <c r="U6" s="2"/>
      <c r="V6" s="2"/>
      <c r="W6" s="2"/>
      <c r="X6" s="16"/>
      <c r="Y6" s="2"/>
      <c r="Z6" s="8"/>
      <c r="AA6" s="8"/>
      <c r="AB6" s="8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</row>
    <row r="7" spans="1:95" x14ac:dyDescent="0.25">
      <c r="A7" s="81"/>
      <c r="B7" s="220" t="s">
        <v>20</v>
      </c>
      <c r="C7" s="159">
        <v>5.63</v>
      </c>
      <c r="D7" s="159">
        <f>2.4*6</f>
        <v>14.399999999999999</v>
      </c>
      <c r="E7" s="73">
        <v>6</v>
      </c>
      <c r="F7" s="171" t="s">
        <v>118</v>
      </c>
      <c r="G7" s="171"/>
      <c r="H7" s="172"/>
      <c r="I7" s="126" t="s">
        <v>105</v>
      </c>
      <c r="J7" s="122"/>
      <c r="K7" s="92" t="s">
        <v>21</v>
      </c>
      <c r="L7" s="173" t="s">
        <v>89</v>
      </c>
      <c r="M7" s="174" t="s">
        <v>88</v>
      </c>
      <c r="N7" s="93" t="s">
        <v>34</v>
      </c>
      <c r="O7" s="2"/>
      <c r="P7" s="157"/>
      <c r="Q7" s="157"/>
      <c r="R7" s="175">
        <v>7.2</v>
      </c>
      <c r="S7" s="2"/>
      <c r="T7" s="158"/>
      <c r="U7" s="2"/>
      <c r="V7" s="2"/>
      <c r="W7" s="2"/>
      <c r="X7" s="17"/>
      <c r="Y7" s="8"/>
      <c r="Z7" s="8"/>
      <c r="AA7" s="8"/>
      <c r="AB7" s="8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</row>
    <row r="8" spans="1:95" x14ac:dyDescent="0.25">
      <c r="A8" s="81"/>
      <c r="B8" s="220" t="s">
        <v>0</v>
      </c>
      <c r="C8" s="163">
        <v>5.5</v>
      </c>
      <c r="D8" s="163">
        <f>2.4*8</f>
        <v>19.2</v>
      </c>
      <c r="E8" s="74">
        <v>8</v>
      </c>
      <c r="F8" s="171" t="s">
        <v>119</v>
      </c>
      <c r="G8" s="171"/>
      <c r="H8" s="172"/>
      <c r="I8" s="127">
        <f>IF(I6=B3,D3,IF(I6=B4,D4,IF(I6=B5,D5,IF(I6=B6,D6,IF(I6=B7,D7,IF(I6=B8,D8,IF(I6=B9,D9,IF(I6=B10,D10,IF(I6=B11,D11,IF(I6=B12,D12,IF(I6=B13,D13,IF(I6=B14,D14,IF(I6=B15,D15,IF(I6=B16,D16,IF(I6=B17,D17,IF(I6=B18,D18,0))))))))))))))))</f>
        <v>54</v>
      </c>
      <c r="J8" s="123"/>
      <c r="K8" s="115">
        <f>IF(K6=B3,D3,IF(K6=B4,D4,IF(K6=B5,D5,IF(K6=B6,D6,IF(K6=B7,D7,IF(K6=B8,D8,IF(K6=B9,D9,IF(K6=B10,D10,IF(K6=B11,D11,IF(K6=B12,D12,IF(K6=B13,D13,IF(K6=B14,D14,IF(K6=B15,D15,IF(K6=B16,D16,IF(K6=B17,D17,IF(K6=B18,D18,0))))))))))))))))</f>
        <v>54</v>
      </c>
      <c r="L8" s="131">
        <f>IF(L6=B20,D20,IF(L6=B21,D21,IF(L6=B22,D22,IF(L6=B23,D23,IF(L6=B24,D24,0)))))</f>
        <v>0.3</v>
      </c>
      <c r="M8" s="130">
        <f>IF(M6=B3,D3,IF(M6=B4,D4,IF(M6=B5,D5,IF(M6=B6,D6,IF(M6=B7,D7,IF(M6=B8,D8,IF(M6=B9,D9,IF(M6=B10,D10,IF(M6=B11,D11,IF(M6=B12,D12,IF(M6=B13,D13,IF(M6=B14,D14,IF(M6=B15,D15,IF(M6=B16,D16,IF(M6=B17,D17,IF(M6=B18,D18,0))))))))))))))))</f>
        <v>90</v>
      </c>
      <c r="N8" s="94">
        <f>M8+L8+K8</f>
        <v>144.30000000000001</v>
      </c>
      <c r="O8" s="2"/>
      <c r="P8" s="157"/>
      <c r="Q8" s="157"/>
      <c r="R8" s="176">
        <v>9.1999999999999993</v>
      </c>
      <c r="S8" s="2"/>
      <c r="T8" s="158"/>
      <c r="U8" s="2"/>
      <c r="V8" s="2"/>
      <c r="W8" s="2"/>
      <c r="X8" s="2"/>
      <c r="Y8" s="8"/>
      <c r="Z8" s="18" t="s">
        <v>6</v>
      </c>
      <c r="AA8" s="18" t="s">
        <v>32</v>
      </c>
      <c r="AB8" s="18" t="s">
        <v>25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</row>
    <row r="9" spans="1:95" x14ac:dyDescent="0.25">
      <c r="A9" s="81"/>
      <c r="B9" s="220" t="s">
        <v>99</v>
      </c>
      <c r="C9" s="159">
        <v>4.5999999999999996</v>
      </c>
      <c r="D9" s="159">
        <v>54</v>
      </c>
      <c r="E9" s="73">
        <v>23</v>
      </c>
      <c r="F9" s="177"/>
      <c r="G9" s="172"/>
      <c r="H9" s="172"/>
      <c r="I9" s="128" t="s">
        <v>104</v>
      </c>
      <c r="J9" s="122"/>
      <c r="K9" s="95" t="s">
        <v>24</v>
      </c>
      <c r="L9" s="96" t="s">
        <v>28</v>
      </c>
      <c r="M9" s="97" t="s">
        <v>26</v>
      </c>
      <c r="N9" s="98" t="s">
        <v>29</v>
      </c>
      <c r="O9" s="2"/>
      <c r="P9" s="157"/>
      <c r="Q9" s="157"/>
      <c r="R9" s="178">
        <v>27</v>
      </c>
      <c r="S9" s="2"/>
      <c r="T9" s="158"/>
      <c r="U9" s="2"/>
      <c r="V9" s="2"/>
      <c r="W9" s="2"/>
      <c r="X9" s="2"/>
      <c r="Y9" s="7" t="s">
        <v>38</v>
      </c>
      <c r="Z9" s="19">
        <v>6</v>
      </c>
      <c r="AA9" s="19">
        <v>9.6</v>
      </c>
      <c r="AB9" s="19">
        <v>4</v>
      </c>
      <c r="AC9" s="20"/>
      <c r="AD9" s="20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</row>
    <row r="10" spans="1:95" x14ac:dyDescent="0.25">
      <c r="A10" s="81"/>
      <c r="B10" s="220" t="s">
        <v>3</v>
      </c>
      <c r="C10" s="163">
        <v>4.3</v>
      </c>
      <c r="D10" s="163">
        <v>90</v>
      </c>
      <c r="E10" s="74">
        <v>39</v>
      </c>
      <c r="F10" s="2"/>
      <c r="G10" s="2"/>
      <c r="H10" s="2"/>
      <c r="I10" s="127">
        <f>IF(I6=B3,E3,IF(I6=B4,E4,IF(I6=B5,E5,IF(I6=B6,E6,IF(I6=B7,E7,IF(I6=B8,E8,IF(I6=B9,E9,IF(I6=B10,E10,IF(I6=B11,E11,IF(I6=B12,E12,IF(I6=B13,E13,IF(I6=B14,E14,IF(I6=B15,E15,IF(I6=B16,E16,IF(I6=B17,E17,IF(I6=B18,E18,0))))))))))))))))</f>
        <v>23</v>
      </c>
      <c r="J10" s="123"/>
      <c r="K10" s="115">
        <f>IF(K6=B3,E3,IF(K6=B4,E4,IF(K6=B5,E5,IF(K6=B6,E6,IF(K6=B7,E7,IF(K6=B8,E8,IF(K6=B9,E9,IF(K6=B10,E10,IF(K6=B11,E11,IF(K6=B12,E12,IF(K6=B13,E13,IF(K6=B14,E14,IF(K6=B15,E15,IF(K6=B16,E16,IF(K6=B17,E17,IF(K6=B18,E18,0))))))))))))))))</f>
        <v>23</v>
      </c>
      <c r="L10" s="131">
        <f>IF(L6=B20,E20,IF(L6=B21,E21,IF(L6=B22,E22,IF(L6=B23,E23,IF(L6=B24,E24,0)))))</f>
        <v>20</v>
      </c>
      <c r="M10" s="130">
        <f>IF(M6=B3,E3,IF(M6=B4,E4,IF(M6=B5,E5,IF(M6=B6,E6,IF(M6=B7,E7,IF(M6=B8,E8,IF(M6=B9,E9,IF(M6=B10,E10,IF(M6=B11,E11,IF(M6=B12,E12,IF(M6=B13,E13,IF(M6=B14,E14,IF(M6=B15,E15,IF(M6=B16,E16,IF(M6=B17,E17,IF(M6=B18,E18,0))))))))))))))))</f>
        <v>39</v>
      </c>
      <c r="N10" s="94">
        <f>M10+L10+K10</f>
        <v>82</v>
      </c>
      <c r="O10" s="2"/>
      <c r="P10" s="157"/>
      <c r="Q10" s="157"/>
      <c r="R10" s="179">
        <v>8.4</v>
      </c>
      <c r="S10" s="2"/>
      <c r="T10" s="158"/>
      <c r="U10" s="2"/>
      <c r="V10" s="2"/>
      <c r="W10" s="2"/>
      <c r="X10" s="2"/>
      <c r="Y10" s="7" t="s">
        <v>39</v>
      </c>
      <c r="Z10" s="21">
        <v>5.63</v>
      </c>
      <c r="AA10" s="21">
        <v>14.4</v>
      </c>
      <c r="AB10" s="21">
        <v>6</v>
      </c>
      <c r="AC10" s="20"/>
      <c r="AD10" s="20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x14ac:dyDescent="0.25">
      <c r="A11" s="81"/>
      <c r="B11" s="220" t="s">
        <v>4</v>
      </c>
      <c r="C11" s="159">
        <v>3.7</v>
      </c>
      <c r="D11" s="159">
        <v>180</v>
      </c>
      <c r="E11" s="73">
        <v>80</v>
      </c>
      <c r="F11" s="2"/>
      <c r="G11" s="2"/>
      <c r="H11" s="2"/>
      <c r="I11" s="128" t="s">
        <v>106</v>
      </c>
      <c r="J11" s="122"/>
      <c r="K11" s="95" t="s">
        <v>7</v>
      </c>
      <c r="L11" s="96" t="s">
        <v>22</v>
      </c>
      <c r="M11" s="97" t="s">
        <v>23</v>
      </c>
      <c r="N11" s="98" t="s">
        <v>30</v>
      </c>
      <c r="O11" s="2"/>
      <c r="P11" s="157"/>
      <c r="Q11" s="157"/>
      <c r="R11" s="180">
        <v>9.9</v>
      </c>
      <c r="S11" s="2"/>
      <c r="T11" s="158"/>
      <c r="U11" s="2"/>
      <c r="V11" s="2"/>
      <c r="W11" s="2"/>
      <c r="X11" s="22"/>
      <c r="Y11" s="7" t="s">
        <v>36</v>
      </c>
      <c r="Z11" s="23">
        <v>3.6</v>
      </c>
      <c r="AA11" s="23">
        <f>4*2.4</f>
        <v>9.6</v>
      </c>
      <c r="AB11" s="24">
        <v>4</v>
      </c>
      <c r="AC11" s="20"/>
      <c r="AD11" s="20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ht="15.75" thickBot="1" x14ac:dyDescent="0.3">
      <c r="A12" s="81"/>
      <c r="B12" s="220" t="s">
        <v>2</v>
      </c>
      <c r="C12" s="163">
        <v>5.3</v>
      </c>
      <c r="D12" s="163">
        <v>43</v>
      </c>
      <c r="E12" s="74">
        <v>17.3</v>
      </c>
      <c r="F12" s="2"/>
      <c r="G12" s="2"/>
      <c r="H12" s="2"/>
      <c r="I12" s="129">
        <f>IF(I6=B3,C3,IF(I6=B4,C4,IF(I6=B5,C5,IF(I6=B6,C6,IF(I6=B7,C7,IF(I6=B8,C8,IF(I6=B9,C9,IF(I6=B10,C10,IF(I6=B11,C11,IF(I6=B12,C12,IF(I6=B13,C13,IF(I6=B14,C14,IF(I6=B15,C15,IF(I6=B16,C16,IF(I6=B17,C17,IF(I6=B18,C18,0))))))))))))))))</f>
        <v>4.5999999999999996</v>
      </c>
      <c r="J12" s="124"/>
      <c r="K12" s="116">
        <f>IF(K6=B3,C3,IF(K6=B4,C4,IF(K6=B5,C5,IF(K6=B6,C6,IF(K6=B7,C7,IF(K6=B8,C8,IF(K6=B9,C9,IF(K6=B10,C10,IF(K6=B11,C11,IF(K6=B12,C12,IF(K6=B13,C13,IF(K6=B14,C14,IF(K6=B15,C15,IF(K6=B16,C16,IF(K6=B17,C17,IF(K6=B18,C18,0))))))))))))))))</f>
        <v>4.5999999999999996</v>
      </c>
      <c r="L12" s="117">
        <f>IF(L6=B20,C20,IF(L6=B21,C21,IF(L6=B22,C22,IF(L6=B23,C23,IF(L6=B24,C24,0)))))</f>
        <v>5.7</v>
      </c>
      <c r="M12" s="118">
        <f>IF(M6=B3,C3,IF(M6=B4,C4,IF(M6=B5,C5,IF(M6=B6,C6,IF(M6=B7,C7,IF(M6=B8,C8,IF(M6=B9,C9,IF(M6=B10,C10,IF(M6=B11,C11,IF(M6=B12,C12,IF(M6=B13,C13,IF(M6=B14,C14,IF(M6=B15,C15,IF(M6=B16,C16,IF(M6=B17,C17,IF(M6=B18,C18,0))))))))))))))))</f>
        <v>4.3</v>
      </c>
      <c r="N12" s="99">
        <f>1/((1/K12)+(1/M12)+(1/L12))</f>
        <v>1.5990072330165932</v>
      </c>
      <c r="P12" s="157"/>
      <c r="Q12" s="157"/>
      <c r="R12" s="181">
        <v>8.9</v>
      </c>
      <c r="S12" s="2"/>
      <c r="T12" s="158"/>
      <c r="U12" s="2"/>
      <c r="V12" s="2"/>
      <c r="W12" s="2"/>
      <c r="X12" s="2"/>
      <c r="Y12" s="7" t="s">
        <v>37</v>
      </c>
      <c r="Z12" s="25">
        <v>3.6</v>
      </c>
      <c r="AA12" s="25">
        <f>2.4*6</f>
        <v>14.399999999999999</v>
      </c>
      <c r="AB12" s="26">
        <v>6</v>
      </c>
      <c r="AC12" s="20"/>
      <c r="AD12" s="20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ht="15.75" thickBot="1" x14ac:dyDescent="0.3">
      <c r="A13" s="81"/>
      <c r="B13" s="220" t="s">
        <v>126</v>
      </c>
      <c r="C13" s="159">
        <v>6</v>
      </c>
      <c r="D13" s="159">
        <f>1.2*4</f>
        <v>4.8</v>
      </c>
      <c r="E13" s="73">
        <v>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182">
        <f>I8</f>
        <v>54</v>
      </c>
      <c r="Q13" s="182">
        <f>I12</f>
        <v>4.5999999999999996</v>
      </c>
      <c r="R13" s="183">
        <v>10.4</v>
      </c>
      <c r="S13" s="2"/>
      <c r="T13" s="158"/>
      <c r="U13" s="2"/>
      <c r="V13" s="2"/>
      <c r="W13" s="2"/>
      <c r="X13" s="27"/>
      <c r="Y13" s="7" t="s">
        <v>20</v>
      </c>
      <c r="Z13" s="28">
        <v>5.63</v>
      </c>
      <c r="AA13" s="28">
        <f>2.4*6</f>
        <v>14.399999999999999</v>
      </c>
      <c r="AB13" s="29">
        <v>6</v>
      </c>
      <c r="AC13" s="20"/>
      <c r="AD13" s="20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ht="15.75" thickBot="1" x14ac:dyDescent="0.3">
      <c r="A14" s="81"/>
      <c r="B14" s="220" t="s">
        <v>127</v>
      </c>
      <c r="C14" s="163">
        <v>6</v>
      </c>
      <c r="D14" s="163">
        <f>1.2*6</f>
        <v>7.1999999999999993</v>
      </c>
      <c r="E14" s="74">
        <v>6</v>
      </c>
      <c r="F14" s="2"/>
      <c r="G14" s="2"/>
      <c r="H14" s="2"/>
      <c r="I14" s="83" t="s">
        <v>13</v>
      </c>
      <c r="J14" s="11"/>
      <c r="K14" s="11"/>
      <c r="L14" s="11"/>
      <c r="M14" s="11"/>
      <c r="N14" s="12"/>
      <c r="O14" s="2"/>
      <c r="P14" s="184">
        <f>N8</f>
        <v>144.30000000000001</v>
      </c>
      <c r="Q14" s="185">
        <f>N12</f>
        <v>1.5990072330165932</v>
      </c>
      <c r="R14" s="186">
        <v>12.4</v>
      </c>
      <c r="S14" s="2"/>
      <c r="T14" s="158"/>
      <c r="U14" s="2"/>
      <c r="V14" s="2"/>
      <c r="W14" s="2"/>
      <c r="X14" s="30"/>
      <c r="Y14" s="7" t="s">
        <v>0</v>
      </c>
      <c r="Z14" s="31">
        <v>5.5</v>
      </c>
      <c r="AA14" s="31">
        <f>2.4*8</f>
        <v>19.2</v>
      </c>
      <c r="AB14" s="32">
        <v>8</v>
      </c>
      <c r="AC14" s="20"/>
      <c r="AD14" s="20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x14ac:dyDescent="0.25">
      <c r="A15" s="81"/>
      <c r="B15" s="220" t="s">
        <v>128</v>
      </c>
      <c r="C15" s="159">
        <v>6</v>
      </c>
      <c r="D15" s="159">
        <f>1.2*8</f>
        <v>9.6</v>
      </c>
      <c r="E15" s="73">
        <v>8</v>
      </c>
      <c r="F15" s="2"/>
      <c r="G15" s="2"/>
      <c r="H15" s="2"/>
      <c r="I15" s="111" t="s">
        <v>39</v>
      </c>
      <c r="J15" s="112" t="s">
        <v>90</v>
      </c>
      <c r="K15" s="113" t="s">
        <v>14</v>
      </c>
      <c r="L15" s="112" t="s">
        <v>90</v>
      </c>
      <c r="M15" s="113" t="s">
        <v>0</v>
      </c>
      <c r="N15" s="84"/>
      <c r="O15" s="2"/>
      <c r="P15" s="187">
        <f>N17</f>
        <v>34</v>
      </c>
      <c r="Q15" s="188" t="e">
        <f>N21</f>
        <v>#DIV/0!</v>
      </c>
      <c r="R15" s="189">
        <v>16.3</v>
      </c>
      <c r="S15" s="2"/>
      <c r="T15" s="158"/>
      <c r="U15" s="2"/>
      <c r="V15" s="2"/>
      <c r="W15" s="2"/>
      <c r="X15" s="2"/>
      <c r="Y15" s="7" t="s">
        <v>1</v>
      </c>
      <c r="Z15" s="33">
        <v>4.5999999999999996</v>
      </c>
      <c r="AA15" s="33">
        <v>54</v>
      </c>
      <c r="AB15" s="34">
        <v>23</v>
      </c>
      <c r="AC15" s="20"/>
      <c r="AD15" s="20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x14ac:dyDescent="0.25">
      <c r="A16" s="81"/>
      <c r="B16" s="220" t="s">
        <v>129</v>
      </c>
      <c r="C16" s="163">
        <v>6</v>
      </c>
      <c r="D16" s="163">
        <f>1.2*10</f>
        <v>12</v>
      </c>
      <c r="E16" s="74">
        <v>10</v>
      </c>
      <c r="F16" s="2"/>
      <c r="G16" s="2"/>
      <c r="H16" s="2"/>
      <c r="I16" s="92" t="s">
        <v>21</v>
      </c>
      <c r="J16" s="173" t="s">
        <v>86</v>
      </c>
      <c r="K16" s="174" t="s">
        <v>122</v>
      </c>
      <c r="L16" s="173" t="s">
        <v>35</v>
      </c>
      <c r="M16" s="174" t="s">
        <v>87</v>
      </c>
      <c r="N16" s="93" t="s">
        <v>34</v>
      </c>
      <c r="O16" s="2"/>
      <c r="P16" s="157"/>
      <c r="Q16" s="157"/>
      <c r="R16" s="190">
        <v>54</v>
      </c>
      <c r="S16" s="2"/>
      <c r="T16" s="158"/>
      <c r="U16" s="2"/>
      <c r="V16" s="2"/>
      <c r="W16" s="2"/>
      <c r="X16" s="35"/>
      <c r="Y16" s="7" t="s">
        <v>3</v>
      </c>
      <c r="Z16" s="36">
        <v>4.3</v>
      </c>
      <c r="AA16" s="36">
        <v>90</v>
      </c>
      <c r="AB16" s="37">
        <v>39</v>
      </c>
      <c r="AC16" s="20"/>
      <c r="AD16" s="20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x14ac:dyDescent="0.25">
      <c r="A17" s="81"/>
      <c r="B17" s="220" t="s">
        <v>130</v>
      </c>
      <c r="C17" s="159">
        <v>6</v>
      </c>
      <c r="D17" s="159">
        <v>14.4</v>
      </c>
      <c r="E17" s="73">
        <v>12</v>
      </c>
      <c r="F17" s="2"/>
      <c r="G17" s="2"/>
      <c r="H17" s="2"/>
      <c r="I17" s="115">
        <f>IF(I15=B3,D3,IF(I15=B4,D4,IF(I15=B5,D5,IF(I15=B6,D6,IF(I15=B7,D7,IF(I15=B8,D8,IF(I15=B9,D9,IF(I15=B10,D10,IF(I15=B11,D11,IF(I15=B12,D12,IF(I15=B13,D13,IF(I15=B14,D14,IF(I15=B15,D15,IF(I15=B16,D16,IF(I15=B17,D17,IF(I15=B18,D18,0))))))))))))))))</f>
        <v>14.4</v>
      </c>
      <c r="J17" s="131">
        <f>IF(J15=B20,D20,IF(J15=B21,D21,IF(J15=B22,D22,IF(J15=B23,D23,IF(J15=B24,D24,0)))))</f>
        <v>0.2</v>
      </c>
      <c r="K17" s="130">
        <f>IF(K15=B3,D3,IF(K15=B4,D4,IF(K15=B5,D5,IF(K15=B6,D6,IF(K15=B7,D7,IF(K15=B8,D8,IF(K15=B9,D9,IF(K15=B10,D10,IF(K15=B11,D11,IF(K15=B12,D12,IF(K15=B13,D13,IF(K15=B14,D14,IF(K15=B15,D15,IF(K15=B16,D16,IF(K15=B17,D17,IF(K15=B18,D18,0))))))))))))))))</f>
        <v>0</v>
      </c>
      <c r="L17" s="119">
        <f>IF(L15=B20,D20,IF(L15=B21,D21,IF(L15=B22,D22,IF(L15=B23,D23,IF(L15=B24,D24,0)))))</f>
        <v>0.2</v>
      </c>
      <c r="M17" s="130">
        <f>IF(M15=B3,D3,IF(M15=B4,D4,IF(M15=B5,D5,IF(M15=B6,D6,IF(M15=B7,D7,IF(M15=B8,D8,IF(M15=B9,D9,IF(M15=B10,D10,IF(M15=B11,D11,IF(M15=B12,D12,IF(M15=B13,D13,IF(M15=B14,D14,IF(M15=B15,D15,IF(M15=B16,D16,IF(M15=B17,D17,IF(M15=B18,D18,0))))))))))))))))</f>
        <v>19.2</v>
      </c>
      <c r="N17" s="100">
        <f>K17+J17+I17+M17+L17</f>
        <v>34</v>
      </c>
      <c r="O17" s="2"/>
      <c r="P17" s="157"/>
      <c r="Q17" s="157"/>
      <c r="R17" s="191">
        <v>10.3</v>
      </c>
      <c r="S17" s="2"/>
      <c r="T17" s="158"/>
      <c r="U17" s="2"/>
      <c r="V17" s="2"/>
      <c r="W17" s="2"/>
      <c r="X17" s="38"/>
      <c r="Y17" s="7" t="s">
        <v>4</v>
      </c>
      <c r="Z17" s="39">
        <v>3.7</v>
      </c>
      <c r="AA17" s="39">
        <v>180</v>
      </c>
      <c r="AB17" s="40">
        <v>80</v>
      </c>
      <c r="AC17" s="20"/>
      <c r="AD17" s="20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ht="15.75" thickBot="1" x14ac:dyDescent="0.3">
      <c r="A18" s="81"/>
      <c r="B18" s="227" t="s">
        <v>131</v>
      </c>
      <c r="C18" s="163">
        <v>1.5</v>
      </c>
      <c r="D18" s="163">
        <v>15</v>
      </c>
      <c r="E18" s="74">
        <v>6</v>
      </c>
      <c r="F18" s="2"/>
      <c r="G18" s="2"/>
      <c r="H18" s="2"/>
      <c r="I18" s="249" t="s">
        <v>24</v>
      </c>
      <c r="J18" s="96" t="s">
        <v>28</v>
      </c>
      <c r="K18" s="97" t="s">
        <v>26</v>
      </c>
      <c r="L18" s="173" t="s">
        <v>28</v>
      </c>
      <c r="M18" s="97" t="s">
        <v>33</v>
      </c>
      <c r="N18" s="98" t="s">
        <v>29</v>
      </c>
      <c r="O18" s="2"/>
      <c r="P18" s="157"/>
      <c r="Q18" s="157"/>
      <c r="R18" s="192">
        <v>15.5</v>
      </c>
      <c r="S18" s="2"/>
      <c r="T18" s="158"/>
      <c r="U18" s="2"/>
      <c r="V18" s="2"/>
      <c r="W18" s="2"/>
      <c r="X18" s="41"/>
      <c r="Y18" s="7" t="s">
        <v>2</v>
      </c>
      <c r="Z18" s="42">
        <v>5.3</v>
      </c>
      <c r="AA18" s="42">
        <v>43</v>
      </c>
      <c r="AB18" s="43">
        <v>17.3</v>
      </c>
      <c r="AC18" s="20"/>
      <c r="AD18" s="20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x14ac:dyDescent="0.25">
      <c r="A19" s="81"/>
      <c r="B19" s="221" t="s">
        <v>40</v>
      </c>
      <c r="E19" s="67"/>
      <c r="F19" s="2"/>
      <c r="G19" s="2"/>
      <c r="H19" s="2"/>
      <c r="I19" s="115">
        <f>IF(I15=B3,E3,IF(I15=B4,E4,IF(I15=B5,E5,IF(I15=B6,E6,IF(I15=B7,E7,IF(I15=B8,E8,IF(I15=B9,E9,IF(I15=B10,E10,IF(I15=B11,E11,IF(I15=B12,E12,IF(I15=B13,E13,IF(I15=B14,E14,IF(I15=B15,E15,IF(I15=B16,E16,IF(I15=B17,E17,IF(I15=B18,E18,0))))))))))))))))</f>
        <v>6</v>
      </c>
      <c r="J19" s="119">
        <f>IF(J15=B20,E20,IF(J15=B21,E21,IF(J15=B22,E22,IF(J15=B23,E23,IF(J15=B24,E24,0)))))</f>
        <v>12</v>
      </c>
      <c r="K19" s="120">
        <f>IF(K15=B3,E3,IF(K15=B4,E4,IF(K15=B5,E5,IF(K15=B6,E6,IF(K15=B7,E7,IF(K15=B8,E8,IF(K15=B9,E9,IF(K15=B10,E10,IF(K15=B11,E11,IF(K15=B12,E12,IF(K15=B13,E13,IF(K15=B14,E14,IF(K15=B15,E15,IF(K15=B16,E16,IF(K15=B17,E17,IF(K15=B18,E18,0))))))))))))))))</f>
        <v>0</v>
      </c>
      <c r="L19" s="119">
        <f>IF(L15=B20,E20,IF(L15=B21,E21,IF(L15=B22,E22,IF(L15=B23,E23,IF(L15=B24,E24,0)))))</f>
        <v>12</v>
      </c>
      <c r="M19" s="130">
        <f>IF(M15=B3,E3,IF(M15=B4,E4,IF(M15=B5,E5,IF(M15=B6,E6,IF(M15=B7,E7,IF(M15=B8,E8,IF(M15=B9,E9,IF(M15=B10,E10,IF(M15=B11,E11,IF(M15=B12,E12,IF(M15=B13,E13,IF(M15=B14,E14,IF(M15=B15,E15,IF(M15=B16,E16,IF(M15=B17,E17,IF(M15=B18,E18,0))))))))))))))))</f>
        <v>8</v>
      </c>
      <c r="N19" s="100">
        <f>M19+L19+K19+J19+I19</f>
        <v>38</v>
      </c>
      <c r="O19" s="2"/>
      <c r="P19" s="157"/>
      <c r="Q19" s="157"/>
      <c r="R19" s="193">
        <v>23.5</v>
      </c>
      <c r="S19" s="2"/>
      <c r="T19" s="158"/>
      <c r="U19" s="2"/>
      <c r="V19" s="2"/>
      <c r="W19" s="2"/>
      <c r="X19" s="44"/>
      <c r="Y19" s="7" t="s">
        <v>14</v>
      </c>
      <c r="Z19" s="45">
        <v>6</v>
      </c>
      <c r="AA19" s="45">
        <f>1.2*4</f>
        <v>4.8</v>
      </c>
      <c r="AB19" s="46">
        <v>4</v>
      </c>
      <c r="AC19" s="20"/>
      <c r="AD19" s="20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x14ac:dyDescent="0.25">
      <c r="A20" s="81"/>
      <c r="B20" s="220" t="s">
        <v>90</v>
      </c>
      <c r="C20" s="159">
        <v>5.7</v>
      </c>
      <c r="D20" s="159">
        <v>0.2</v>
      </c>
      <c r="E20" s="71">
        <v>12</v>
      </c>
      <c r="F20" s="2"/>
      <c r="G20" s="2"/>
      <c r="H20" s="2"/>
      <c r="I20" s="249" t="s">
        <v>7</v>
      </c>
      <c r="J20" s="173" t="s">
        <v>10</v>
      </c>
      <c r="K20" s="174" t="s">
        <v>8</v>
      </c>
      <c r="L20" s="173" t="s">
        <v>11</v>
      </c>
      <c r="M20" s="97" t="s">
        <v>19</v>
      </c>
      <c r="N20" s="98" t="s">
        <v>9</v>
      </c>
      <c r="O20" s="2"/>
      <c r="P20" s="2"/>
      <c r="Q20" s="2"/>
      <c r="R20" s="194">
        <v>62</v>
      </c>
      <c r="S20" s="2"/>
      <c r="T20" s="158"/>
      <c r="U20" s="2"/>
      <c r="V20" s="2"/>
      <c r="W20" s="2"/>
      <c r="X20" s="47"/>
      <c r="Y20" s="7" t="s">
        <v>15</v>
      </c>
      <c r="Z20" s="48">
        <v>6</v>
      </c>
      <c r="AA20" s="48">
        <f>1.2*6</f>
        <v>7.1999999999999993</v>
      </c>
      <c r="AB20" s="49">
        <v>6</v>
      </c>
      <c r="AC20" s="20"/>
      <c r="AD20" s="20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ht="15.75" thickBot="1" x14ac:dyDescent="0.3">
      <c r="A21" s="81"/>
      <c r="B21" s="220" t="s">
        <v>91</v>
      </c>
      <c r="C21" s="163">
        <v>5.7</v>
      </c>
      <c r="D21" s="163">
        <v>0.2</v>
      </c>
      <c r="E21" s="72">
        <v>14</v>
      </c>
      <c r="F21" s="2"/>
      <c r="G21" s="2"/>
      <c r="H21" s="2"/>
      <c r="I21" s="116">
        <f>IF(I15=B3,C3,IF(I15=B4,C4,IF(I15=B5,C5,IF(I15=B6,C6,IF(I15=B7,C7,IF(I15=B8,C8,IF(I15=B9,C9,IF(I15=B10,C10,IF(I15=B11,C11,IF(I15=B12,C12,IF(I15=B13,C13,IF(I15=B14,C14,IF(I15=B15,C15,IF(I15=B16,C16,IF(I15=B17,C17,IF(I15=B18,C18,0))))))))))))))))</f>
        <v>5.63</v>
      </c>
      <c r="J21" s="117">
        <f>IF(J15=B20,C20,IF(J15=B21,C21,IF(J15=B22,C22,IF(J15=B23,C23,IF(J15=B24,C24,0)))))</f>
        <v>5.7</v>
      </c>
      <c r="K21" s="118">
        <f>IF(K15=B3,C3,IF(K15=B4,C4,IF(K15=B5,C5,IF(K15=B6,C6,IF(K15=B7,C7,IF(K15=B8,C8,IF(K15=B9,C9,IF(K15=B10,C10,IF(K15=B11,C11,IF(K15=B12,C12,IF(K15=B13,C13,IF(K15=B14,C14,IF(K15=B15,C15,IF(K15=B16,C16,IF(K15=B17,C17,IF(K15=B18,C18,0))))))))))))))))</f>
        <v>0</v>
      </c>
      <c r="L21" s="117">
        <f>IF(L15=B20,C20,IF(L15=B21,C21,IF(L15=B22,C22,IF(L15=B23,C23,IF(L15=B24,C24,0)))))</f>
        <v>5.7</v>
      </c>
      <c r="M21" s="118">
        <f>IF(M15=B3,C3,IF(M15=B4,C4,IF(M15=B5,C5,IF(M15=B6,C6,IF(M15=B7,C7,IF(M15=B8,C8,IF(M15=B9,C9,IF(M15=B10,C10,IF(M15=B11,C11,IF(M15=B12,C12,IF(M15=B13,C13,IF(M15=B14,C14,IF(M15=B15,C15,IF(M15=B16,C16,IF(M15=B17,C17,IF(M15=B18,C18,0))))))))))))))))</f>
        <v>5.5</v>
      </c>
      <c r="N21" s="99" t="e">
        <f>1/((1/I21)+(1/J21)+(1/K21)+(1/L21)+(1/M21))</f>
        <v>#DIV/0!</v>
      </c>
      <c r="O21" s="2"/>
      <c r="P21" s="2"/>
      <c r="Q21" s="2"/>
      <c r="R21" s="195">
        <v>2</v>
      </c>
      <c r="S21" s="2"/>
      <c r="T21" s="158"/>
      <c r="U21" s="2"/>
      <c r="V21" s="2"/>
      <c r="W21" s="2"/>
      <c r="X21" s="8"/>
      <c r="Y21" s="7" t="s">
        <v>16</v>
      </c>
      <c r="Z21" s="50">
        <v>6</v>
      </c>
      <c r="AA21" s="50">
        <f>1.2*8</f>
        <v>9.6</v>
      </c>
      <c r="AB21" s="51">
        <v>8</v>
      </c>
      <c r="AC21" s="20"/>
      <c r="AD21" s="20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x14ac:dyDescent="0.25">
      <c r="A22" s="81"/>
      <c r="B22" s="220" t="s">
        <v>92</v>
      </c>
      <c r="C22" s="159">
        <v>5.7</v>
      </c>
      <c r="D22" s="159">
        <v>0.2</v>
      </c>
      <c r="E22" s="71">
        <v>16</v>
      </c>
      <c r="F22" s="2"/>
      <c r="G22" s="2"/>
      <c r="H22" s="2"/>
      <c r="I22" s="196" t="s">
        <v>102</v>
      </c>
      <c r="J22" s="172"/>
      <c r="K22" s="172"/>
      <c r="L22" s="172"/>
      <c r="M22" s="172"/>
      <c r="N22" s="172"/>
      <c r="O22" s="2"/>
      <c r="P22" s="2"/>
      <c r="Q22" s="2"/>
      <c r="R22" s="197"/>
      <c r="S22" s="2"/>
      <c r="T22" s="158"/>
      <c r="U22" s="2"/>
      <c r="V22" s="2"/>
      <c r="W22" s="2"/>
      <c r="X22" s="8"/>
      <c r="Y22" s="7" t="s">
        <v>17</v>
      </c>
      <c r="Z22" s="52">
        <v>6</v>
      </c>
      <c r="AA22" s="52">
        <f>1.2*10</f>
        <v>12</v>
      </c>
      <c r="AB22" s="53">
        <v>10</v>
      </c>
      <c r="AC22" s="20"/>
      <c r="AD22" s="20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x14ac:dyDescent="0.25">
      <c r="A23" s="81"/>
      <c r="B23" s="220" t="s">
        <v>93</v>
      </c>
      <c r="C23" s="163">
        <v>5.7</v>
      </c>
      <c r="D23" s="163">
        <v>0.3</v>
      </c>
      <c r="E23" s="72">
        <v>18</v>
      </c>
      <c r="F23" s="2"/>
      <c r="G23" s="2"/>
      <c r="H23" s="2"/>
      <c r="I23" s="62" t="s">
        <v>85</v>
      </c>
      <c r="J23" s="177"/>
      <c r="K23" s="198" t="s">
        <v>101</v>
      </c>
      <c r="L23" s="172"/>
      <c r="M23" s="172"/>
      <c r="N23" s="172"/>
      <c r="O23" s="2"/>
      <c r="P23" s="2"/>
      <c r="Q23" s="2"/>
      <c r="R23" s="2"/>
      <c r="S23" s="2"/>
      <c r="T23" s="158"/>
      <c r="U23" s="2"/>
      <c r="V23" s="2"/>
      <c r="W23" s="2"/>
      <c r="X23" s="8"/>
      <c r="Y23" s="7" t="s">
        <v>18</v>
      </c>
      <c r="Z23" s="54">
        <v>6</v>
      </c>
      <c r="AA23" s="54">
        <v>14.4</v>
      </c>
      <c r="AB23" s="55">
        <v>12</v>
      </c>
      <c r="AC23" s="20"/>
      <c r="AD23" s="20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x14ac:dyDescent="0.25">
      <c r="A24" s="81"/>
      <c r="B24" s="222" t="s">
        <v>94</v>
      </c>
      <c r="C24" s="75">
        <v>5.7</v>
      </c>
      <c r="D24" s="75">
        <v>0.3</v>
      </c>
      <c r="E24" s="76">
        <v>20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58"/>
      <c r="U24" s="2"/>
      <c r="V24" s="2"/>
      <c r="W24" s="2"/>
      <c r="X24" s="8"/>
      <c r="Y24" s="8"/>
      <c r="Z24" s="8"/>
      <c r="AA24" s="8"/>
      <c r="AB24" s="8"/>
      <c r="AC24" s="20"/>
      <c r="AD24" s="20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ht="18.75" customHeight="1" x14ac:dyDescent="0.25">
      <c r="A25" s="81"/>
      <c r="B25" s="2"/>
      <c r="C25" s="2"/>
      <c r="D25" s="2"/>
      <c r="E25" s="2"/>
      <c r="F25" s="2"/>
      <c r="G25" s="2"/>
      <c r="H25" s="2"/>
      <c r="I25" s="240" t="s">
        <v>82</v>
      </c>
      <c r="J25" s="241" t="s">
        <v>120</v>
      </c>
      <c r="K25" s="241"/>
      <c r="L25" s="241"/>
      <c r="M25" s="241"/>
      <c r="N25" s="241"/>
      <c r="O25" s="241"/>
      <c r="P25" s="242"/>
      <c r="Q25" s="243"/>
      <c r="R25" s="2"/>
      <c r="S25" s="2"/>
      <c r="T25" s="158"/>
      <c r="U25" s="2"/>
      <c r="V25" s="2"/>
      <c r="W25" s="2"/>
      <c r="X25" s="8"/>
      <c r="Y25" s="56" t="s">
        <v>95</v>
      </c>
      <c r="Z25" s="8"/>
      <c r="AA25" s="8"/>
      <c r="AB25" s="8"/>
      <c r="AC25" s="20"/>
      <c r="AD25" s="20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ht="24" x14ac:dyDescent="0.4">
      <c r="A26" s="81"/>
      <c r="B26" s="9" t="s">
        <v>113</v>
      </c>
      <c r="C26" s="10"/>
      <c r="D26" s="10"/>
      <c r="E26" s="10"/>
      <c r="F26" s="2"/>
      <c r="G26" s="2"/>
      <c r="H26" s="2"/>
      <c r="I26" s="9" t="s">
        <v>69</v>
      </c>
      <c r="J26" s="10"/>
      <c r="K26" s="10"/>
      <c r="L26" s="10"/>
      <c r="M26" s="2"/>
      <c r="N26" s="2"/>
      <c r="O26" s="2"/>
      <c r="P26" s="2"/>
      <c r="Q26" s="3"/>
      <c r="R26" s="3"/>
      <c r="S26" s="2"/>
      <c r="T26" s="199"/>
      <c r="U26" s="2"/>
      <c r="V26" s="2"/>
      <c r="W26" s="2"/>
      <c r="X26" s="8"/>
      <c r="Y26" s="8" t="s">
        <v>90</v>
      </c>
      <c r="Z26" s="57">
        <v>5.7</v>
      </c>
      <c r="AA26" s="57">
        <v>0.2</v>
      </c>
      <c r="AB26" s="57">
        <v>12</v>
      </c>
      <c r="AC26" s="20"/>
      <c r="AD26" s="20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ht="37.5" customHeight="1" x14ac:dyDescent="0.25">
      <c r="A27" s="81"/>
      <c r="B27" s="228" t="s">
        <v>5</v>
      </c>
      <c r="C27" s="200" t="s">
        <v>50</v>
      </c>
      <c r="D27" s="200" t="s">
        <v>51</v>
      </c>
      <c r="E27" s="200" t="s">
        <v>49</v>
      </c>
      <c r="F27" s="223" t="s">
        <v>52</v>
      </c>
      <c r="G27" s="224" t="s">
        <v>111</v>
      </c>
      <c r="H27" s="136"/>
      <c r="I27" s="77" t="s">
        <v>67</v>
      </c>
      <c r="J27" s="78" t="s">
        <v>123</v>
      </c>
      <c r="K27" s="78" t="s">
        <v>124</v>
      </c>
      <c r="L27" s="101" t="s">
        <v>68</v>
      </c>
      <c r="M27" s="2"/>
      <c r="N27" s="2"/>
      <c r="O27" s="2"/>
      <c r="P27" s="2"/>
      <c r="Q27" s="7">
        <v>3.6</v>
      </c>
      <c r="R27" s="7">
        <f>1.2*4</f>
        <v>4.8</v>
      </c>
      <c r="S27" s="8"/>
      <c r="T27" s="201"/>
      <c r="U27" s="2"/>
      <c r="V27" s="2"/>
      <c r="W27" s="2"/>
      <c r="X27" s="8"/>
      <c r="Y27" s="8" t="s">
        <v>91</v>
      </c>
      <c r="Z27" s="58">
        <v>5.7</v>
      </c>
      <c r="AA27" s="58">
        <v>0.2</v>
      </c>
      <c r="AB27" s="58">
        <v>14</v>
      </c>
      <c r="AC27" s="20"/>
      <c r="AD27" s="20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x14ac:dyDescent="0.25">
      <c r="A28" s="81"/>
      <c r="B28" s="229" t="s">
        <v>42</v>
      </c>
      <c r="D28" s="202"/>
      <c r="F28" s="8"/>
      <c r="G28" s="8"/>
      <c r="H28" s="2"/>
      <c r="I28" s="80">
        <v>4.0999999999999996</v>
      </c>
      <c r="J28" s="203">
        <v>1500</v>
      </c>
      <c r="K28" s="204">
        <v>500</v>
      </c>
      <c r="L28" s="102">
        <f>((0.001*J28)+(0.001*J28)+(0.001*K28)+(0.001*K28))*I28</f>
        <v>16.399999999999999</v>
      </c>
      <c r="M28" s="2"/>
      <c r="N28" s="2"/>
      <c r="O28" s="2"/>
      <c r="P28" s="2"/>
      <c r="Q28" s="7">
        <v>3.7</v>
      </c>
      <c r="R28" s="7">
        <f>1.2*6</f>
        <v>7.1999999999999993</v>
      </c>
      <c r="S28" s="8"/>
      <c r="T28" s="201">
        <v>4</v>
      </c>
      <c r="U28" s="2"/>
      <c r="V28" s="2"/>
      <c r="W28" s="2"/>
      <c r="X28" s="8"/>
      <c r="Y28" s="8" t="s">
        <v>92</v>
      </c>
      <c r="Z28" s="59">
        <v>5.7</v>
      </c>
      <c r="AA28" s="59">
        <v>0.2</v>
      </c>
      <c r="AB28" s="59">
        <v>16</v>
      </c>
      <c r="AC28" s="20"/>
      <c r="AD28" s="20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x14ac:dyDescent="0.25">
      <c r="A29" s="81"/>
      <c r="B29" s="230" t="s">
        <v>53</v>
      </c>
      <c r="C29" s="142">
        <v>3.1</v>
      </c>
      <c r="D29" s="142">
        <v>90</v>
      </c>
      <c r="E29" s="142">
        <v>63</v>
      </c>
      <c r="F29" s="225">
        <v>65</v>
      </c>
      <c r="G29" s="225">
        <v>1.4</v>
      </c>
      <c r="H29" s="2"/>
      <c r="I29" s="81"/>
      <c r="J29" s="2"/>
      <c r="K29" s="2"/>
      <c r="L29" s="103"/>
      <c r="M29" s="2"/>
      <c r="N29" s="2"/>
      <c r="O29" s="2"/>
      <c r="P29" s="2"/>
      <c r="Q29" s="7">
        <v>4.3</v>
      </c>
      <c r="R29" s="7">
        <f>4*2.4</f>
        <v>9.6</v>
      </c>
      <c r="S29" s="8"/>
      <c r="T29" s="201">
        <v>6</v>
      </c>
      <c r="U29" s="2"/>
      <c r="V29" s="2"/>
      <c r="W29" s="2"/>
      <c r="X29" s="8"/>
      <c r="Y29" s="8" t="s">
        <v>93</v>
      </c>
      <c r="Z29" s="60">
        <v>5.7</v>
      </c>
      <c r="AA29" s="60">
        <v>0.3</v>
      </c>
      <c r="AB29" s="60">
        <v>18</v>
      </c>
      <c r="AC29" s="20"/>
      <c r="AD29" s="20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ht="24" x14ac:dyDescent="0.25">
      <c r="A30" s="81"/>
      <c r="B30" s="231" t="s">
        <v>54</v>
      </c>
      <c r="C30" s="134">
        <v>3.1</v>
      </c>
      <c r="D30" s="134">
        <v>115</v>
      </c>
      <c r="E30" s="134">
        <v>90</v>
      </c>
      <c r="F30" s="225">
        <v>80</v>
      </c>
      <c r="G30" s="225">
        <v>1.3</v>
      </c>
      <c r="H30" s="2"/>
      <c r="I30" s="82" t="s">
        <v>71</v>
      </c>
      <c r="J30" s="205" t="s">
        <v>72</v>
      </c>
      <c r="K30" s="205" t="s">
        <v>73</v>
      </c>
      <c r="L30" s="104" t="s">
        <v>75</v>
      </c>
      <c r="M30" s="206"/>
      <c r="N30" s="206"/>
      <c r="O30" s="206"/>
      <c r="P30" s="2"/>
      <c r="Q30" s="7">
        <v>4.5999999999999996</v>
      </c>
      <c r="R30" s="7">
        <f>1.2*10</f>
        <v>12</v>
      </c>
      <c r="S30" s="8"/>
      <c r="T30" s="201">
        <v>8</v>
      </c>
      <c r="U30" s="2"/>
      <c r="V30" s="2"/>
      <c r="W30" s="2"/>
      <c r="X30" s="8"/>
      <c r="Y30" s="8" t="s">
        <v>94</v>
      </c>
      <c r="Z30" s="61">
        <v>5.7</v>
      </c>
      <c r="AA30" s="61">
        <v>0.3</v>
      </c>
      <c r="AB30" s="61">
        <v>20</v>
      </c>
      <c r="AC30" s="20"/>
      <c r="AD30" s="20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x14ac:dyDescent="0.25">
      <c r="A31" s="81"/>
      <c r="B31" s="230" t="s">
        <v>55</v>
      </c>
      <c r="C31" s="142">
        <v>4.0999999999999996</v>
      </c>
      <c r="D31" s="142">
        <v>90</v>
      </c>
      <c r="E31" s="142">
        <v>63</v>
      </c>
      <c r="F31" s="225">
        <v>100</v>
      </c>
      <c r="G31" s="225">
        <v>1.4</v>
      </c>
      <c r="H31" s="2"/>
      <c r="I31" s="80">
        <v>1398</v>
      </c>
      <c r="J31" s="203">
        <v>398</v>
      </c>
      <c r="K31" s="204">
        <v>54</v>
      </c>
      <c r="L31" s="105">
        <f>(0.000001*(I31*J31))*K31</f>
        <v>30.045816000000002</v>
      </c>
      <c r="M31" s="2"/>
      <c r="N31" s="2"/>
      <c r="O31" s="2"/>
      <c r="P31" s="2"/>
      <c r="Q31" s="7">
        <v>5.3</v>
      </c>
      <c r="R31" s="7">
        <f>2.4*6</f>
        <v>14.399999999999999</v>
      </c>
      <c r="S31" s="8"/>
      <c r="T31" s="201">
        <v>10</v>
      </c>
      <c r="U31" s="2"/>
      <c r="V31" s="2"/>
      <c r="W31" s="2"/>
      <c r="X31" s="2"/>
      <c r="Y31" s="20"/>
      <c r="Z31" s="20"/>
      <c r="AA31" s="20"/>
      <c r="AB31" s="20"/>
      <c r="AC31" s="20"/>
      <c r="AD31" s="20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25">
      <c r="A32" s="81"/>
      <c r="B32" s="231" t="s">
        <v>56</v>
      </c>
      <c r="C32" s="134">
        <v>4.0999999999999996</v>
      </c>
      <c r="D32" s="134">
        <v>115</v>
      </c>
      <c r="E32" s="134">
        <v>90</v>
      </c>
      <c r="F32" s="225">
        <v>105</v>
      </c>
      <c r="G32" s="225">
        <v>1.3</v>
      </c>
      <c r="H32" s="2"/>
      <c r="I32" s="81"/>
      <c r="J32" s="2"/>
      <c r="K32" s="2"/>
      <c r="L32" s="103"/>
      <c r="M32" s="2"/>
      <c r="N32" s="2"/>
      <c r="O32" s="2"/>
      <c r="P32" s="2"/>
      <c r="Q32" s="7">
        <v>5.5</v>
      </c>
      <c r="R32" s="7">
        <v>14.4</v>
      </c>
      <c r="S32" s="8"/>
      <c r="T32" s="201">
        <v>12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</row>
    <row r="33" spans="1:95" ht="24" x14ac:dyDescent="0.25">
      <c r="A33" s="81"/>
      <c r="B33" s="230" t="s">
        <v>61</v>
      </c>
      <c r="C33" s="142">
        <v>4.9000000000000004</v>
      </c>
      <c r="D33" s="142">
        <v>90</v>
      </c>
      <c r="E33" s="142">
        <v>63</v>
      </c>
      <c r="F33" s="225">
        <v>65</v>
      </c>
      <c r="G33" s="225">
        <v>1.6</v>
      </c>
      <c r="H33" s="2"/>
      <c r="I33" s="107" t="s">
        <v>76</v>
      </c>
      <c r="J33" s="207" t="s">
        <v>77</v>
      </c>
      <c r="K33" s="207" t="s">
        <v>79</v>
      </c>
      <c r="L33" s="104" t="s">
        <v>78</v>
      </c>
      <c r="M33" s="2"/>
      <c r="N33" s="2"/>
      <c r="O33" s="2"/>
      <c r="P33" s="2"/>
      <c r="Q33" s="7">
        <v>5.63</v>
      </c>
      <c r="R33" s="7">
        <f>2.4*8</f>
        <v>19.2</v>
      </c>
      <c r="S33" s="8"/>
      <c r="T33" s="201">
        <v>17.3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</row>
    <row r="34" spans="1:95" x14ac:dyDescent="0.25">
      <c r="A34" s="81"/>
      <c r="B34" s="231" t="s">
        <v>62</v>
      </c>
      <c r="C34" s="134">
        <v>5.9</v>
      </c>
      <c r="D34" s="134">
        <v>135</v>
      </c>
      <c r="E34" s="134">
        <v>102</v>
      </c>
      <c r="F34" s="225">
        <v>100</v>
      </c>
      <c r="G34" s="225">
        <v>1.6</v>
      </c>
      <c r="H34" s="2"/>
      <c r="I34" s="108">
        <f>(I31*J31)*0.000001</f>
        <v>0.55640400000000001</v>
      </c>
      <c r="J34" s="109">
        <f>(I34/((J28*K28)*0.000001))</f>
        <v>0.74187199999999998</v>
      </c>
      <c r="K34" s="110">
        <f>((J28*K28)*0.000001)-I34</f>
        <v>0.19359599999999999</v>
      </c>
      <c r="L34" s="106">
        <f>1-J34</f>
        <v>0.25812800000000002</v>
      </c>
      <c r="M34" s="2"/>
      <c r="N34" s="2"/>
      <c r="O34" s="2"/>
      <c r="P34" s="2"/>
      <c r="Q34" s="7">
        <v>6</v>
      </c>
      <c r="R34" s="7">
        <v>43</v>
      </c>
      <c r="S34" s="8"/>
      <c r="T34" s="201">
        <v>23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</row>
    <row r="35" spans="1:95" ht="15.75" thickBot="1" x14ac:dyDescent="0.3">
      <c r="A35" s="81"/>
      <c r="B35" s="230" t="s">
        <v>63</v>
      </c>
      <c r="C35" s="142">
        <v>7.2</v>
      </c>
      <c r="D35" s="142">
        <v>90</v>
      </c>
      <c r="E35" s="142">
        <v>63</v>
      </c>
      <c r="F35" s="225">
        <v>65</v>
      </c>
      <c r="G35" s="225">
        <v>1.6</v>
      </c>
      <c r="H35" s="2"/>
      <c r="I35" s="2"/>
      <c r="J35" s="2"/>
      <c r="K35" s="2"/>
      <c r="M35" s="2"/>
      <c r="N35" s="2"/>
      <c r="O35" s="2"/>
      <c r="P35" s="2"/>
      <c r="Q35" s="8"/>
      <c r="R35" s="7">
        <v>54</v>
      </c>
      <c r="S35" s="8"/>
      <c r="T35" s="201">
        <v>39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</row>
    <row r="36" spans="1:95" ht="22.5" customHeight="1" x14ac:dyDescent="0.25">
      <c r="A36" s="81"/>
      <c r="B36" s="232" t="s">
        <v>64</v>
      </c>
      <c r="C36" s="135">
        <v>9.1999999999999993</v>
      </c>
      <c r="D36" s="135">
        <v>135</v>
      </c>
      <c r="E36" s="135">
        <v>102</v>
      </c>
      <c r="F36" s="226">
        <v>100</v>
      </c>
      <c r="G36" s="226">
        <v>1.6</v>
      </c>
      <c r="H36" s="2"/>
      <c r="I36" s="2"/>
      <c r="J36" s="2"/>
      <c r="K36" s="246" t="s">
        <v>100</v>
      </c>
      <c r="L36" s="2"/>
      <c r="M36" s="2"/>
      <c r="N36" s="2"/>
      <c r="O36" s="2"/>
      <c r="P36" s="2"/>
      <c r="Q36" s="8"/>
      <c r="R36" s="7">
        <v>90</v>
      </c>
      <c r="S36" s="8"/>
      <c r="T36" s="201">
        <v>80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</row>
    <row r="37" spans="1:95" ht="14.25" customHeight="1" thickBot="1" x14ac:dyDescent="0.3">
      <c r="A37" s="81"/>
      <c r="B37" s="233" t="s">
        <v>65</v>
      </c>
      <c r="C37" s="1">
        <v>27</v>
      </c>
      <c r="D37" s="1">
        <v>135</v>
      </c>
      <c r="E37" s="1">
        <v>102</v>
      </c>
      <c r="F37" s="225">
        <v>100</v>
      </c>
      <c r="G37" s="225">
        <v>1.4</v>
      </c>
      <c r="H37" s="2"/>
      <c r="I37" s="2"/>
      <c r="J37" s="2"/>
      <c r="K37" s="114">
        <f>L31+L28</f>
        <v>46.445816000000001</v>
      </c>
      <c r="L37" s="2"/>
      <c r="M37" s="2"/>
      <c r="N37" s="2"/>
      <c r="O37" s="208">
        <v>1.6</v>
      </c>
      <c r="P37" s="209">
        <v>1.2</v>
      </c>
      <c r="Q37" s="210">
        <v>0.9</v>
      </c>
      <c r="R37" s="7">
        <v>180</v>
      </c>
      <c r="S37" s="8"/>
      <c r="T37" s="21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</row>
    <row r="38" spans="1:95" ht="14.25" customHeight="1" thickBot="1" x14ac:dyDescent="0.3">
      <c r="A38" s="81"/>
      <c r="B38" s="236" t="s">
        <v>43</v>
      </c>
      <c r="C38" s="134"/>
      <c r="D38" s="134"/>
      <c r="E38" s="134"/>
      <c r="F38" s="225"/>
      <c r="G38" s="225"/>
      <c r="H38" s="2"/>
      <c r="I38" s="2"/>
      <c r="J38" s="2"/>
      <c r="K38" s="86"/>
      <c r="L38" s="2"/>
      <c r="M38" s="2"/>
      <c r="N38" s="2"/>
      <c r="O38" s="2"/>
      <c r="P38" s="2"/>
      <c r="Q38" s="3"/>
      <c r="R38" s="2"/>
      <c r="S38" s="2"/>
      <c r="T38" s="158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</row>
    <row r="39" spans="1:95" ht="27" x14ac:dyDescent="0.25">
      <c r="A39" s="81"/>
      <c r="B39" s="230" t="s">
        <v>57</v>
      </c>
      <c r="C39" s="142">
        <v>8.4</v>
      </c>
      <c r="D39" s="142">
        <v>100</v>
      </c>
      <c r="E39" s="142">
        <v>63</v>
      </c>
      <c r="F39" s="225">
        <v>152</v>
      </c>
      <c r="G39" s="225">
        <v>1.6</v>
      </c>
      <c r="H39" s="2"/>
      <c r="I39" s="77" t="s">
        <v>81</v>
      </c>
      <c r="J39" s="79" t="s">
        <v>110</v>
      </c>
      <c r="K39" s="247" t="s">
        <v>80</v>
      </c>
      <c r="L39" s="2"/>
      <c r="M39" s="2"/>
      <c r="N39" s="2"/>
      <c r="O39" s="2"/>
      <c r="P39" s="2"/>
      <c r="Q39" s="3"/>
      <c r="R39" s="2"/>
      <c r="S39" s="2"/>
      <c r="T39" s="158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</row>
    <row r="40" spans="1:95" ht="14.25" customHeight="1" thickBot="1" x14ac:dyDescent="0.3">
      <c r="A40" s="81"/>
      <c r="B40" s="231" t="s">
        <v>58</v>
      </c>
      <c r="C40" s="134">
        <v>9.9</v>
      </c>
      <c r="D40" s="134">
        <v>100</v>
      </c>
      <c r="E40" s="134">
        <v>63</v>
      </c>
      <c r="F40" s="225">
        <v>187</v>
      </c>
      <c r="G40" s="225">
        <v>1.6</v>
      </c>
      <c r="H40" s="2"/>
      <c r="I40" s="85">
        <v>0.42537313432835827</v>
      </c>
      <c r="J40" s="248">
        <f>IF(I28=C29,G29,IF(I28=C30,G30,IF(I28=C31,G31,IF(I28=C32,G32,IF(I28=C33,G33,IF(I28=C34,G34,IF(I28=C35,G35,IF(I28=C36,G36,IF(I28=C37,G37,IF(I28=C39,G39,IF(I28=C40,G40,IF(I28=C41,G41,IF(I28=C42,G42,IF(I28=C43,G43,IF(I28=C44,G44,IF(I28=C45,G45,IF(I28=C46,G46,IF(I28=C49,G49,IF(I28=C50,G50,IF(I28=C51,G51,IF(I28=C52,G52,IF(I28=C55,G55,0))))))))))))))))))))))</f>
        <v>1.4</v>
      </c>
      <c r="K40" s="121">
        <f>(J34*I40)+(L34*J40)</f>
        <v>0.67695161791044778</v>
      </c>
      <c r="L40" s="2"/>
      <c r="M40" s="2"/>
      <c r="N40" s="2"/>
      <c r="O40" s="2"/>
      <c r="P40" s="2"/>
      <c r="Q40" s="3"/>
      <c r="R40" s="3"/>
      <c r="S40" s="2"/>
      <c r="T40" s="158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</row>
    <row r="41" spans="1:95" ht="14.25" customHeight="1" x14ac:dyDescent="0.25">
      <c r="A41" s="81"/>
      <c r="B41" s="230" t="s">
        <v>59</v>
      </c>
      <c r="C41" s="142">
        <v>8.9</v>
      </c>
      <c r="D41" s="142">
        <v>125</v>
      </c>
      <c r="E41" s="142">
        <v>90</v>
      </c>
      <c r="F41" s="225">
        <v>115</v>
      </c>
      <c r="G41" s="225">
        <v>1.5</v>
      </c>
      <c r="H41" s="2"/>
      <c r="I41" s="2"/>
      <c r="J41" s="2"/>
      <c r="K41" s="2"/>
      <c r="M41" s="2"/>
      <c r="N41" s="2"/>
      <c r="O41" s="2"/>
      <c r="P41" s="2"/>
      <c r="Q41" s="2"/>
      <c r="R41" s="2"/>
      <c r="S41" s="2"/>
      <c r="T41" s="158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</row>
    <row r="42" spans="1:95" ht="14.25" customHeight="1" x14ac:dyDescent="0.25">
      <c r="A42" s="81"/>
      <c r="B42" s="231" t="s">
        <v>60</v>
      </c>
      <c r="C42" s="134">
        <v>10.4</v>
      </c>
      <c r="D42" s="134">
        <v>125</v>
      </c>
      <c r="E42" s="134">
        <v>90</v>
      </c>
      <c r="F42" s="225">
        <v>140</v>
      </c>
      <c r="G42" s="225">
        <v>1.5</v>
      </c>
      <c r="H42" s="2"/>
      <c r="I42" s="244" t="s">
        <v>83</v>
      </c>
      <c r="J42" s="244"/>
      <c r="K42" s="244"/>
      <c r="L42" s="244"/>
      <c r="M42" s="244"/>
      <c r="N42" s="244"/>
      <c r="O42" s="244"/>
      <c r="P42" s="244"/>
      <c r="Q42" s="245"/>
      <c r="R42" s="245"/>
      <c r="S42" s="2"/>
      <c r="T42" s="158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</row>
    <row r="43" spans="1:95" ht="15.75" x14ac:dyDescent="0.25">
      <c r="A43" s="81"/>
      <c r="B43" s="230" t="s">
        <v>66</v>
      </c>
      <c r="C43" s="142">
        <v>12.4</v>
      </c>
      <c r="D43" s="142">
        <v>100</v>
      </c>
      <c r="E43" s="142">
        <v>63</v>
      </c>
      <c r="F43" s="225">
        <v>152</v>
      </c>
      <c r="G43" s="225">
        <v>1.7</v>
      </c>
      <c r="H43" s="2"/>
      <c r="I43" s="244" t="s">
        <v>125</v>
      </c>
      <c r="J43" s="244"/>
      <c r="K43" s="244"/>
      <c r="L43" s="244"/>
      <c r="M43" s="244"/>
      <c r="N43" s="244"/>
      <c r="O43" s="244"/>
      <c r="P43" s="244"/>
      <c r="Q43" s="245"/>
      <c r="R43" s="245"/>
      <c r="S43" s="245"/>
      <c r="T43" s="21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</row>
    <row r="44" spans="1:95" ht="15.75" x14ac:dyDescent="0.25">
      <c r="A44" s="81"/>
      <c r="B44" s="231" t="s">
        <v>44</v>
      </c>
      <c r="C44" s="134">
        <v>16.3</v>
      </c>
      <c r="D44" s="134">
        <v>145</v>
      </c>
      <c r="E44" s="134">
        <v>97</v>
      </c>
      <c r="F44" s="225">
        <v>152</v>
      </c>
      <c r="G44" s="225">
        <v>1.7</v>
      </c>
      <c r="H44" s="2"/>
      <c r="I44" s="244" t="s">
        <v>84</v>
      </c>
      <c r="J44" s="244"/>
      <c r="K44" s="244"/>
      <c r="L44" s="244"/>
      <c r="M44" s="244"/>
      <c r="N44" s="244"/>
      <c r="O44" s="244"/>
      <c r="P44" s="244"/>
      <c r="Q44" s="245"/>
      <c r="R44" s="245"/>
      <c r="S44" s="245"/>
      <c r="T44" s="21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</row>
    <row r="45" spans="1:95" ht="24.75" x14ac:dyDescent="0.25">
      <c r="A45" s="81"/>
      <c r="B45" s="234" t="s">
        <v>48</v>
      </c>
      <c r="C45" s="143">
        <v>16.3</v>
      </c>
      <c r="D45" s="143">
        <v>145</v>
      </c>
      <c r="E45" s="143">
        <v>97</v>
      </c>
      <c r="F45" s="226">
        <v>205</v>
      </c>
      <c r="G45" s="226">
        <v>1.7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58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</row>
    <row r="46" spans="1:95" x14ac:dyDescent="0.25">
      <c r="A46" s="81"/>
      <c r="B46" s="235" t="s">
        <v>96</v>
      </c>
      <c r="C46" s="63">
        <v>54</v>
      </c>
      <c r="D46" s="63">
        <v>145</v>
      </c>
      <c r="E46" s="63">
        <v>97</v>
      </c>
      <c r="F46" s="225">
        <v>152</v>
      </c>
      <c r="G46" s="225">
        <v>1.5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58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</row>
    <row r="47" spans="1:95" ht="24" x14ac:dyDescent="0.4">
      <c r="A47" s="81"/>
      <c r="B47" s="64" t="s">
        <v>114</v>
      </c>
      <c r="C47" s="65"/>
      <c r="D47" s="66"/>
      <c r="E47" s="6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58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</row>
    <row r="48" spans="1:95" ht="27" x14ac:dyDescent="0.25">
      <c r="A48" s="81"/>
      <c r="B48" s="140" t="s">
        <v>70</v>
      </c>
      <c r="C48" s="141" t="s">
        <v>50</v>
      </c>
      <c r="D48" s="141" t="s">
        <v>51</v>
      </c>
      <c r="E48" s="141" t="s">
        <v>49</v>
      </c>
      <c r="F48" s="237" t="s">
        <v>52</v>
      </c>
      <c r="G48" s="224" t="s">
        <v>111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158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</row>
    <row r="49" spans="1:95" x14ac:dyDescent="0.25">
      <c r="A49" s="81"/>
      <c r="B49" s="137" t="s">
        <v>41</v>
      </c>
      <c r="C49" s="142">
        <v>10.3</v>
      </c>
      <c r="D49" s="143">
        <v>135</v>
      </c>
      <c r="E49" s="142">
        <v>97</v>
      </c>
      <c r="F49" s="238">
        <v>150</v>
      </c>
      <c r="G49" s="226">
        <v>2.5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158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</row>
    <row r="50" spans="1:95" x14ac:dyDescent="0.25">
      <c r="A50" s="81"/>
      <c r="B50" s="138" t="s">
        <v>45</v>
      </c>
      <c r="C50" s="134">
        <v>15.5</v>
      </c>
      <c r="D50" s="134">
        <v>135</v>
      </c>
      <c r="E50" s="134">
        <v>97</v>
      </c>
      <c r="F50" s="239">
        <v>150</v>
      </c>
      <c r="G50" s="226">
        <v>2.5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158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</row>
    <row r="51" spans="1:95" x14ac:dyDescent="0.25">
      <c r="A51" s="81"/>
      <c r="B51" s="137" t="s">
        <v>46</v>
      </c>
      <c r="C51" s="142">
        <v>23.5</v>
      </c>
      <c r="D51" s="142">
        <v>135</v>
      </c>
      <c r="E51" s="142">
        <v>97</v>
      </c>
      <c r="F51" s="239">
        <v>150</v>
      </c>
      <c r="G51" s="226">
        <v>2.2999999999999998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158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</row>
    <row r="52" spans="1:95" x14ac:dyDescent="0.25">
      <c r="A52" s="81"/>
      <c r="B52" s="139" t="s">
        <v>47</v>
      </c>
      <c r="C52" s="63">
        <v>62</v>
      </c>
      <c r="D52" s="63">
        <v>135</v>
      </c>
      <c r="E52" s="63">
        <v>97</v>
      </c>
      <c r="F52" s="239">
        <v>150</v>
      </c>
      <c r="G52" s="226">
        <v>2.2999999999999998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158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</row>
    <row r="53" spans="1:95" ht="24" x14ac:dyDescent="0.4">
      <c r="A53" s="81"/>
      <c r="B53" s="64" t="s">
        <v>107</v>
      </c>
      <c r="C53" s="65"/>
      <c r="D53" s="66"/>
      <c r="E53" s="66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158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</row>
    <row r="54" spans="1:95" ht="27" x14ac:dyDescent="0.25">
      <c r="A54" s="81"/>
      <c r="B54" s="140" t="s">
        <v>70</v>
      </c>
      <c r="C54" s="141" t="s">
        <v>50</v>
      </c>
      <c r="D54" s="141" t="s">
        <v>51</v>
      </c>
      <c r="E54" s="141" t="s">
        <v>49</v>
      </c>
      <c r="F54" s="237" t="s">
        <v>52</v>
      </c>
      <c r="G54" s="224" t="s">
        <v>109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158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</row>
    <row r="55" spans="1:95" x14ac:dyDescent="0.25">
      <c r="A55" s="81"/>
      <c r="B55" s="144" t="s">
        <v>108</v>
      </c>
      <c r="C55" s="145">
        <v>2</v>
      </c>
      <c r="D55" s="146">
        <v>75</v>
      </c>
      <c r="E55" s="145">
        <v>67</v>
      </c>
      <c r="F55" s="238">
        <v>59</v>
      </c>
      <c r="G55" s="226">
        <v>0.9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158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</row>
    <row r="56" spans="1:95" x14ac:dyDescent="0.25">
      <c r="A56" s="213"/>
      <c r="B56" s="10"/>
      <c r="C56" s="10"/>
      <c r="D56" s="133"/>
      <c r="E56" s="133"/>
      <c r="F56" s="13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214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</row>
    <row r="57" spans="1:95" x14ac:dyDescent="0.25">
      <c r="A57" s="2"/>
      <c r="B57" s="2"/>
      <c r="C57" s="2"/>
      <c r="D57" s="4"/>
      <c r="E57" s="4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</row>
    <row r="58" spans="1:95" x14ac:dyDescent="0.25">
      <c r="A58" s="2"/>
      <c r="B58" s="2"/>
      <c r="C58" s="2"/>
      <c r="D58" s="4"/>
      <c r="E58" s="4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</row>
    <row r="59" spans="1:95" x14ac:dyDescent="0.25">
      <c r="A59" s="2"/>
      <c r="B59" s="2"/>
      <c r="C59" s="2"/>
      <c r="D59" s="3"/>
      <c r="E59" s="4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</row>
    <row r="60" spans="1:95" x14ac:dyDescent="0.25">
      <c r="A60" s="2"/>
      <c r="B60" s="2"/>
      <c r="C60" s="2"/>
      <c r="D60" s="5"/>
      <c r="E60" s="4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</row>
    <row r="61" spans="1:95" x14ac:dyDescent="0.25">
      <c r="A61" s="2"/>
      <c r="B61" s="2"/>
      <c r="C61" s="2"/>
      <c r="D61" s="5"/>
      <c r="E61" s="4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</row>
    <row r="62" spans="1:95" x14ac:dyDescent="0.25">
      <c r="A62" s="2"/>
      <c r="B62" s="2"/>
      <c r="C62" s="2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</row>
    <row r="63" spans="1:95" x14ac:dyDescent="0.25">
      <c r="A63" s="2"/>
      <c r="B63" s="2"/>
      <c r="C63" s="2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</row>
    <row r="64" spans="1:9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</row>
    <row r="65" spans="1:9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</row>
    <row r="66" spans="1:9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</row>
    <row r="67" spans="1:9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</row>
    <row r="68" spans="1:9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</row>
    <row r="69" spans="1:9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</row>
    <row r="70" spans="1:9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</row>
    <row r="71" spans="1:9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</row>
    <row r="72" spans="1:9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</row>
    <row r="73" spans="1:9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</row>
    <row r="74" spans="1:9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</row>
    <row r="75" spans="1:9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</row>
    <row r="76" spans="1:9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</row>
    <row r="77" spans="1:9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</row>
    <row r="78" spans="1:9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</row>
    <row r="79" spans="1:9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</row>
    <row r="80" spans="1:9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</row>
    <row r="81" spans="1:9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</row>
    <row r="82" spans="1:9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</row>
    <row r="83" spans="1:9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</row>
    <row r="84" spans="1:9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</row>
    <row r="85" spans="1:9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</row>
    <row r="86" spans="1:9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</row>
    <row r="87" spans="1:9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</row>
    <row r="88" spans="1:9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</row>
    <row r="89" spans="1:9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</row>
    <row r="90" spans="1:9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</row>
    <row r="91" spans="1:9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</row>
    <row r="92" spans="1:9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</row>
    <row r="93" spans="1:9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</row>
    <row r="94" spans="1:9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</row>
    <row r="95" spans="1:9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</row>
    <row r="96" spans="1:9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</row>
    <row r="97" spans="1:9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</row>
    <row r="98" spans="1:9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</row>
    <row r="99" spans="1:9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</row>
    <row r="100" spans="1:9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</row>
    <row r="101" spans="1:9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</row>
    <row r="102" spans="1:9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</row>
    <row r="103" spans="1:9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</row>
    <row r="104" spans="1:9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</row>
    <row r="105" spans="1:9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</row>
    <row r="106" spans="1:9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</row>
    <row r="107" spans="1:9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</row>
    <row r="108" spans="1:9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</row>
    <row r="109" spans="1:9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</row>
    <row r="110" spans="1:9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</row>
    <row r="111" spans="1:9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</row>
    <row r="112" spans="1:9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</row>
    <row r="113" spans="1:9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</row>
    <row r="114" spans="1:9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</row>
    <row r="115" spans="1:9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</row>
    <row r="116" spans="1:9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</row>
    <row r="117" spans="1:9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</row>
    <row r="118" spans="1:9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</row>
    <row r="119" spans="1:9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</row>
    <row r="120" spans="1:9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</row>
    <row r="121" spans="1:9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</row>
    <row r="122" spans="1:9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</row>
    <row r="123" spans="1:9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</row>
    <row r="124" spans="1:9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</row>
    <row r="125" spans="1:9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</row>
    <row r="126" spans="1:9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</row>
    <row r="127" spans="1:9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</row>
    <row r="128" spans="1:9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</row>
    <row r="129" spans="1:9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</row>
    <row r="130" spans="1:9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</row>
    <row r="131" spans="1:9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</row>
    <row r="132" spans="1:9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</row>
    <row r="133" spans="1:9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</row>
    <row r="134" spans="1:9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</row>
    <row r="135" spans="1:9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</row>
    <row r="136" spans="1:9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</row>
    <row r="137" spans="1:9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</row>
    <row r="138" spans="1:9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</row>
    <row r="139" spans="1:9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</row>
    <row r="140" spans="1:9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</row>
    <row r="141" spans="1:9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</row>
    <row r="142" spans="1:9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</row>
    <row r="143" spans="1:9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</row>
    <row r="144" spans="1:9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</row>
    <row r="145" spans="1:9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</row>
    <row r="146" spans="1:9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</row>
    <row r="147" spans="1:9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</row>
    <row r="148" spans="1:9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</row>
    <row r="149" spans="1:9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</row>
    <row r="150" spans="1:9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</row>
    <row r="151" spans="1:9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</row>
    <row r="152" spans="1:9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</row>
    <row r="153" spans="1:9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</row>
    <row r="154" spans="1:9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</row>
    <row r="155" spans="1:9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</row>
    <row r="156" spans="1:9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</row>
    <row r="157" spans="1:9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</row>
    <row r="158" spans="1:9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</row>
    <row r="159" spans="1:9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</row>
    <row r="160" spans="1:9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</row>
    <row r="161" spans="1:9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</row>
    <row r="162" spans="1:9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</row>
    <row r="163" spans="1:9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</row>
    <row r="164" spans="1:9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</row>
    <row r="165" spans="1:9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</row>
    <row r="166" spans="1:9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</row>
    <row r="167" spans="1:9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</row>
    <row r="168" spans="1:9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</row>
    <row r="169" spans="1:9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</row>
    <row r="170" spans="1:9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</row>
    <row r="171" spans="1:9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</row>
    <row r="172" spans="1:9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</row>
    <row r="173" spans="1:9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</row>
    <row r="174" spans="1:9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</row>
    <row r="175" spans="1:9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</row>
    <row r="176" spans="1:9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</row>
    <row r="177" spans="1:9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</row>
    <row r="178" spans="1:9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</row>
    <row r="179" spans="1:9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</row>
    <row r="180" spans="1:9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</row>
    <row r="181" spans="1:9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</row>
    <row r="182" spans="1:9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</row>
    <row r="183" spans="1:9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</row>
    <row r="184" spans="1:9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</row>
    <row r="185" spans="1:9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</row>
    <row r="186" spans="1:9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</row>
    <row r="187" spans="1:9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</row>
    <row r="188" spans="1:9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</row>
    <row r="189" spans="1:9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</row>
    <row r="190" spans="1:9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</row>
    <row r="191" spans="1:9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</row>
    <row r="192" spans="1:9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</row>
    <row r="193" spans="1:9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</row>
    <row r="194" spans="1:9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</row>
    <row r="195" spans="1:9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</row>
    <row r="196" spans="1:9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</row>
    <row r="197" spans="1:9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</row>
    <row r="198" spans="1:9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</row>
    <row r="199" spans="1:9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</row>
    <row r="200" spans="1:9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</row>
    <row r="201" spans="1:9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</row>
    <row r="202" spans="1:9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</row>
    <row r="203" spans="1:9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</row>
    <row r="204" spans="1:9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</row>
    <row r="205" spans="1:9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</row>
    <row r="206" spans="1:9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</row>
    <row r="207" spans="1:9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</row>
    <row r="208" spans="1:9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</row>
    <row r="209" spans="1:9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</row>
    <row r="210" spans="1:9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</row>
    <row r="211" spans="1:9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</row>
    <row r="212" spans="1:9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</row>
    <row r="213" spans="1:9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</row>
    <row r="214" spans="1:9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</row>
    <row r="215" spans="1:9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</row>
    <row r="216" spans="1:9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</row>
    <row r="217" spans="1:9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</row>
    <row r="218" spans="1:9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</row>
    <row r="219" spans="1:9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</row>
    <row r="220" spans="1:9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</row>
    <row r="221" spans="1:9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</row>
    <row r="222" spans="1:9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</row>
    <row r="223" spans="1:9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</row>
    <row r="224" spans="1:9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</row>
    <row r="225" spans="1:9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</row>
    <row r="226" spans="1:9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</row>
    <row r="227" spans="1:9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</row>
    <row r="228" spans="1:9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</row>
    <row r="229" spans="1:9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</row>
    <row r="230" spans="1:9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</row>
    <row r="231" spans="1:9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</row>
    <row r="232" spans="1:9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</row>
    <row r="233" spans="1:9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</row>
    <row r="234" spans="1:9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</row>
    <row r="235" spans="1:9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</row>
    <row r="236" spans="1:9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</row>
    <row r="237" spans="1:9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</row>
    <row r="238" spans="1:9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</row>
    <row r="239" spans="1:9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</row>
    <row r="240" spans="1:9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</row>
    <row r="241" spans="1:9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</row>
    <row r="242" spans="1:9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</row>
    <row r="243" spans="1:9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</row>
    <row r="244" spans="1:9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</row>
    <row r="245" spans="1:9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</row>
    <row r="246" spans="1:9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</row>
    <row r="247" spans="1:9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</row>
    <row r="248" spans="1:9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</row>
    <row r="249" spans="1:9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</row>
    <row r="250" spans="1:9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</row>
    <row r="251" spans="1:9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</row>
    <row r="252" spans="1:95" x14ac:dyDescent="0.25"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</row>
    <row r="253" spans="1:95" x14ac:dyDescent="0.25"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</row>
    <row r="254" spans="1:95" x14ac:dyDescent="0.25"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</row>
    <row r="255" spans="1:95" x14ac:dyDescent="0.25"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</row>
    <row r="256" spans="1:95" x14ac:dyDescent="0.25"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</row>
    <row r="257" spans="21:49" x14ac:dyDescent="0.25"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</row>
  </sheetData>
  <sheetProtection selectLockedCells="1"/>
  <sortState xmlns:xlrd2="http://schemas.microsoft.com/office/spreadsheetml/2017/richdata2" ref="T27:T40">
    <sortCondition ref="T26:T40"/>
  </sortState>
  <dataConsolidate/>
  <dataValidations count="5">
    <dataValidation type="list" allowBlank="1" showInputMessage="1" showErrorMessage="1" sqref="K31" xr:uid="{D9F88B08-5C5D-4706-B483-CDF7A1452819}">
      <formula1>$P$13:$P$15</formula1>
    </dataValidation>
    <dataValidation type="list" allowBlank="1" showInputMessage="1" showErrorMessage="1" sqref="I40" xr:uid="{F23EF8FD-798B-415B-936C-50EE8D7693D9}">
      <formula1>$Q$13:$Q$15</formula1>
    </dataValidation>
    <dataValidation type="list" allowBlank="1" showInputMessage="1" showErrorMessage="1" sqref="I28" xr:uid="{1FBD2906-8316-43D2-87AA-985F16049E21}">
      <formula1>$R$3:$R$25</formula1>
    </dataValidation>
    <dataValidation type="list" allowBlank="1" showInputMessage="1" showErrorMessage="1" sqref="M15 I6 K6 M6 I15 K15" xr:uid="{B99326F0-A3A8-4B22-B7F8-1BDFA56232ED}">
      <formula1>$B$3:$B$18</formula1>
    </dataValidation>
    <dataValidation type="list" allowBlank="1" showInputMessage="1" showErrorMessage="1" sqref="L6 J15 L15" xr:uid="{28362795-0C16-4E7A-8680-A486B00839A8}">
      <formula1>$B$20:$B$24</formula1>
    </dataValidation>
  </dataValidations>
  <hyperlinks>
    <hyperlink ref="I23" r:id="rId1" xr:uid="{5B106A41-D572-461D-8997-F409E7E6A8CE}"/>
    <hyperlink ref="K23" r:id="rId2" xr:uid="{DFA42C07-A582-4D6F-A6B7-FEF549700C30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537CC-5C41-4010-8FD6-8BBFF0293B89}">
  <sheetPr codeName="Taul2"/>
  <dimension ref="A1:X51"/>
  <sheetViews>
    <sheetView workbookViewId="0">
      <selection activeCell="G24" sqref="G24"/>
    </sheetView>
  </sheetViews>
  <sheetFormatPr defaultRowHeight="15" x14ac:dyDescent="0.25"/>
  <cols>
    <col min="9" max="9" width="12.5703125" customWidth="1"/>
  </cols>
  <sheetData>
    <row r="1" spans="1:24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4" x14ac:dyDescent="0.25">
      <c r="A5" s="87"/>
      <c r="B5" s="88" t="s">
        <v>5</v>
      </c>
      <c r="C5" s="89" t="s">
        <v>6</v>
      </c>
      <c r="D5" s="89" t="s">
        <v>32</v>
      </c>
      <c r="E5" s="89" t="s">
        <v>25</v>
      </c>
      <c r="F5" s="87"/>
      <c r="G5" s="87"/>
      <c r="H5" s="87"/>
      <c r="I5" s="87"/>
      <c r="J5" s="87"/>
      <c r="K5" s="87"/>
      <c r="L5" s="87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x14ac:dyDescent="0.25">
      <c r="A6" s="87"/>
      <c r="B6" s="87" t="s">
        <v>38</v>
      </c>
      <c r="C6" s="90">
        <v>6</v>
      </c>
      <c r="D6" s="90">
        <v>9.6</v>
      </c>
      <c r="E6" s="90">
        <v>4</v>
      </c>
      <c r="F6" s="87"/>
      <c r="G6" s="87"/>
      <c r="H6" s="87"/>
      <c r="I6" s="87" t="s">
        <v>36</v>
      </c>
      <c r="J6" s="87">
        <f>IF(J7=B3,D3,IF(J7=B4,D4,IF(J7=B5,D5)))</f>
        <v>0</v>
      </c>
      <c r="K6" s="87"/>
      <c r="L6" s="87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1:24" x14ac:dyDescent="0.25">
      <c r="A7" s="87"/>
      <c r="B7" s="87" t="s">
        <v>39</v>
      </c>
      <c r="C7" s="90">
        <v>5.63</v>
      </c>
      <c r="D7" s="90">
        <v>14.4</v>
      </c>
      <c r="E7" s="90">
        <v>6</v>
      </c>
      <c r="F7" s="87"/>
      <c r="G7" s="87"/>
      <c r="H7" s="87"/>
      <c r="I7" s="87"/>
      <c r="J7" s="87"/>
      <c r="K7" s="87"/>
      <c r="L7" s="87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</row>
    <row r="8" spans="1:24" x14ac:dyDescent="0.25">
      <c r="A8" s="87"/>
      <c r="B8" s="87" t="s">
        <v>36</v>
      </c>
      <c r="C8" s="90">
        <v>3.6</v>
      </c>
      <c r="D8" s="90">
        <f>4*2.4</f>
        <v>9.6</v>
      </c>
      <c r="E8" s="91">
        <v>4</v>
      </c>
      <c r="F8" s="87"/>
      <c r="G8" s="87"/>
      <c r="H8" s="87"/>
      <c r="I8" s="87"/>
      <c r="J8" s="87"/>
      <c r="K8" s="87"/>
      <c r="L8" s="87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spans="1:24" x14ac:dyDescent="0.25">
      <c r="A9" s="87"/>
      <c r="B9" s="87" t="s">
        <v>37</v>
      </c>
      <c r="C9" s="90">
        <v>3.6</v>
      </c>
      <c r="D9" s="90">
        <f>2.4*6</f>
        <v>14.399999999999999</v>
      </c>
      <c r="E9" s="91">
        <v>6</v>
      </c>
      <c r="F9" s="87"/>
      <c r="G9" s="87"/>
      <c r="H9" s="87"/>
      <c r="I9" s="87"/>
      <c r="J9" s="87"/>
      <c r="K9" s="87"/>
      <c r="L9" s="87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spans="1:24" x14ac:dyDescent="0.25">
      <c r="A10" s="87"/>
      <c r="B10" s="87" t="s">
        <v>20</v>
      </c>
      <c r="C10" s="90">
        <v>5.63</v>
      </c>
      <c r="D10" s="90">
        <f>2.4*6</f>
        <v>14.399999999999999</v>
      </c>
      <c r="E10" s="91">
        <v>6</v>
      </c>
      <c r="F10" s="87"/>
      <c r="G10" s="87"/>
      <c r="H10" s="87"/>
      <c r="I10" s="87"/>
      <c r="J10" s="87"/>
      <c r="K10" s="87"/>
      <c r="L10" s="87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spans="1:24" x14ac:dyDescent="0.25">
      <c r="A11" s="87"/>
      <c r="B11" s="87" t="s">
        <v>0</v>
      </c>
      <c r="C11" s="90">
        <v>5.5</v>
      </c>
      <c r="D11" s="90">
        <f>2.4*8</f>
        <v>19.2</v>
      </c>
      <c r="E11" s="91">
        <v>8</v>
      </c>
      <c r="F11" s="87"/>
      <c r="G11" s="87"/>
      <c r="H11" s="87"/>
      <c r="I11" s="87"/>
      <c r="J11" s="87"/>
      <c r="K11" s="87"/>
      <c r="L11" s="87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spans="1:24" x14ac:dyDescent="0.25">
      <c r="A12" s="87"/>
      <c r="B12" s="87" t="s">
        <v>99</v>
      </c>
      <c r="C12" s="90">
        <v>4.5999999999999996</v>
      </c>
      <c r="D12" s="90">
        <v>54</v>
      </c>
      <c r="E12" s="91">
        <v>23</v>
      </c>
      <c r="F12" s="87"/>
      <c r="G12" s="87"/>
      <c r="H12" s="87"/>
      <c r="I12" s="87"/>
      <c r="J12" s="87"/>
      <c r="K12" s="87"/>
      <c r="L12" s="87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</row>
    <row r="13" spans="1:24" x14ac:dyDescent="0.25">
      <c r="A13" s="87"/>
      <c r="B13" s="87" t="s">
        <v>3</v>
      </c>
      <c r="C13" s="90">
        <v>4.3</v>
      </c>
      <c r="D13" s="90">
        <v>90</v>
      </c>
      <c r="E13" s="91">
        <v>39</v>
      </c>
      <c r="F13" s="87"/>
      <c r="G13" s="87"/>
      <c r="H13" s="87"/>
      <c r="I13" s="87"/>
      <c r="J13" s="87"/>
      <c r="K13" s="87"/>
      <c r="L13" s="87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</row>
    <row r="14" spans="1:24" x14ac:dyDescent="0.25">
      <c r="A14" s="87"/>
      <c r="B14" s="87" t="s">
        <v>4</v>
      </c>
      <c r="C14" s="90">
        <v>3.7</v>
      </c>
      <c r="D14" s="90">
        <v>180</v>
      </c>
      <c r="E14" s="91">
        <v>80</v>
      </c>
      <c r="F14" s="87"/>
      <c r="G14" s="87"/>
      <c r="H14" s="87"/>
      <c r="I14" s="87"/>
      <c r="J14" s="87"/>
      <c r="K14" s="87"/>
      <c r="L14" s="87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4" x14ac:dyDescent="0.25">
      <c r="A15" s="87"/>
      <c r="B15" s="87" t="s">
        <v>2</v>
      </c>
      <c r="C15" s="90">
        <v>5.3</v>
      </c>
      <c r="D15" s="90">
        <v>43</v>
      </c>
      <c r="E15" s="91">
        <v>17.3</v>
      </c>
      <c r="F15" s="87"/>
      <c r="G15" s="87"/>
      <c r="H15" s="87"/>
      <c r="I15" s="87"/>
      <c r="J15" s="87"/>
      <c r="K15" s="87"/>
      <c r="L15" s="87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</row>
    <row r="16" spans="1:24" x14ac:dyDescent="0.25">
      <c r="A16" s="87"/>
      <c r="B16" s="87" t="s">
        <v>14</v>
      </c>
      <c r="C16" s="90">
        <v>6</v>
      </c>
      <c r="D16" s="90">
        <f>1.2*4</f>
        <v>4.8</v>
      </c>
      <c r="E16" s="91">
        <v>4</v>
      </c>
      <c r="F16" s="87"/>
      <c r="G16" s="87"/>
      <c r="H16" s="87"/>
      <c r="I16" s="87"/>
      <c r="J16" s="87"/>
      <c r="K16" s="87"/>
      <c r="L16" s="87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spans="1:24" x14ac:dyDescent="0.25">
      <c r="A17" s="87"/>
      <c r="B17" s="87" t="s">
        <v>98</v>
      </c>
      <c r="C17" s="90">
        <v>6</v>
      </c>
      <c r="D17" s="90">
        <f>1.2*6</f>
        <v>7.1999999999999993</v>
      </c>
      <c r="E17" s="91">
        <v>6</v>
      </c>
      <c r="F17" s="87"/>
      <c r="G17" s="87"/>
      <c r="H17" s="87"/>
      <c r="I17" s="87"/>
      <c r="J17" s="87"/>
      <c r="K17" s="87"/>
      <c r="L17" s="87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  <row r="18" spans="1:24" x14ac:dyDescent="0.25">
      <c r="A18" s="87"/>
      <c r="B18" s="87" t="s">
        <v>16</v>
      </c>
      <c r="C18" s="90">
        <v>6</v>
      </c>
      <c r="D18" s="90">
        <f>1.2*8</f>
        <v>9.6</v>
      </c>
      <c r="E18" s="91">
        <v>8</v>
      </c>
      <c r="F18" s="87"/>
      <c r="G18" s="87"/>
      <c r="H18" s="87"/>
      <c r="I18" s="87"/>
      <c r="J18" s="87"/>
      <c r="K18" s="87"/>
      <c r="L18" s="87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</row>
    <row r="19" spans="1:24" x14ac:dyDescent="0.25">
      <c r="A19" s="87"/>
      <c r="B19" s="87" t="s">
        <v>17</v>
      </c>
      <c r="C19" s="90">
        <v>6</v>
      </c>
      <c r="D19" s="90">
        <f>1.2*10</f>
        <v>12</v>
      </c>
      <c r="E19" s="91">
        <v>10</v>
      </c>
      <c r="F19" s="87"/>
      <c r="G19" s="87"/>
      <c r="H19" s="87"/>
      <c r="I19" s="87"/>
      <c r="J19" s="87"/>
      <c r="K19" s="87"/>
      <c r="L19" s="87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</row>
    <row r="20" spans="1:24" x14ac:dyDescent="0.25">
      <c r="A20" s="87"/>
      <c r="B20" s="87" t="s">
        <v>97</v>
      </c>
      <c r="C20" s="90">
        <v>6</v>
      </c>
      <c r="D20" s="90">
        <v>14.4</v>
      </c>
      <c r="E20" s="91">
        <v>12</v>
      </c>
      <c r="F20" s="87"/>
      <c r="G20" s="87"/>
      <c r="H20" s="87"/>
      <c r="I20" s="87"/>
      <c r="J20" s="87"/>
      <c r="K20" s="87"/>
      <c r="L20" s="87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</row>
    <row r="21" spans="1:24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</row>
    <row r="22" spans="1:24" x14ac:dyDescent="0.25">
      <c r="A22" s="87"/>
      <c r="B22" s="88" t="s">
        <v>95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spans="1:24" x14ac:dyDescent="0.25">
      <c r="A23" s="87"/>
      <c r="B23" s="87" t="s">
        <v>27</v>
      </c>
      <c r="C23" s="90">
        <v>5.7</v>
      </c>
      <c r="D23" s="90">
        <v>0.2</v>
      </c>
      <c r="E23" s="90">
        <v>12</v>
      </c>
      <c r="F23" s="87"/>
      <c r="G23" s="87"/>
      <c r="H23" s="87"/>
      <c r="I23" s="87"/>
      <c r="J23" s="87"/>
      <c r="K23" s="87"/>
      <c r="L23" s="87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spans="1:24" x14ac:dyDescent="0.25">
      <c r="A24" s="87"/>
      <c r="B24" s="87" t="s">
        <v>27</v>
      </c>
      <c r="C24" s="90">
        <v>5.7</v>
      </c>
      <c r="D24" s="90">
        <v>0.2</v>
      </c>
      <c r="E24" s="90">
        <v>14</v>
      </c>
      <c r="F24" s="87"/>
      <c r="G24" s="87"/>
      <c r="H24" s="87"/>
      <c r="I24" s="87"/>
      <c r="J24" s="87"/>
      <c r="K24" s="87"/>
      <c r="L24" s="87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spans="1:24" x14ac:dyDescent="0.25">
      <c r="A25" s="87"/>
      <c r="B25" s="87" t="s">
        <v>27</v>
      </c>
      <c r="C25" s="90">
        <v>5.7</v>
      </c>
      <c r="D25" s="90">
        <v>0.2</v>
      </c>
      <c r="E25" s="90">
        <v>16</v>
      </c>
      <c r="F25" s="87"/>
      <c r="G25" s="87"/>
      <c r="H25" s="87"/>
      <c r="I25" s="87"/>
      <c r="J25" s="87"/>
      <c r="K25" s="87"/>
      <c r="L25" s="87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spans="1:24" x14ac:dyDescent="0.25">
      <c r="A26" s="87"/>
      <c r="B26" s="87" t="s">
        <v>27</v>
      </c>
      <c r="C26" s="90">
        <v>5.7</v>
      </c>
      <c r="D26" s="90">
        <v>0.3</v>
      </c>
      <c r="E26" s="90">
        <v>18</v>
      </c>
      <c r="F26" s="87"/>
      <c r="G26" s="87"/>
      <c r="H26" s="87"/>
      <c r="I26" s="87"/>
      <c r="J26" s="87"/>
      <c r="K26" s="87"/>
      <c r="L26" s="87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spans="1:24" x14ac:dyDescent="0.25">
      <c r="A27" s="87"/>
      <c r="B27" s="87" t="s">
        <v>27</v>
      </c>
      <c r="C27" s="90">
        <v>5.7</v>
      </c>
      <c r="D27" s="90">
        <v>0.3</v>
      </c>
      <c r="E27" s="90">
        <v>20</v>
      </c>
      <c r="F27" s="87"/>
      <c r="G27" s="87"/>
      <c r="H27" s="87"/>
      <c r="I27" s="87"/>
      <c r="J27" s="87"/>
      <c r="K27" s="87"/>
      <c r="L27" s="87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24" x14ac:dyDescent="0.2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spans="1:24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spans="1:24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spans="1:24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spans="1:24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spans="1:24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spans="1:24" x14ac:dyDescent="0.25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spans="1:24" x14ac:dyDescent="0.2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4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spans="1:24" x14ac:dyDescent="0.2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spans="1:24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1:24" x14ac:dyDescent="0.2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spans="1:24" x14ac:dyDescent="0.25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  <row r="41" spans="1:24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</row>
    <row r="42" spans="1:24" x14ac:dyDescent="0.25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</row>
    <row r="43" spans="1:24" x14ac:dyDescent="0.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</row>
    <row r="44" spans="1:24" x14ac:dyDescent="0.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  <row r="45" spans="1:24" x14ac:dyDescent="0.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</row>
    <row r="46" spans="1:24" x14ac:dyDescent="0.25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</row>
    <row r="47" spans="1:24" x14ac:dyDescent="0.2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  <row r="48" spans="1:24" x14ac:dyDescent="0.2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</row>
    <row r="49" spans="1:24" x14ac:dyDescent="0.2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</row>
    <row r="50" spans="1:24" x14ac:dyDescent="0.25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1" spans="1:24" x14ac:dyDescent="0.25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</row>
  </sheetData>
  <sheetProtection algorithmName="SHA-512" hashValue="sBJKZDCstLiOX+u7j6sTm9XWqyLd0vdlqq+6l8/k/JiRYrOU1ync+n91q1rqtpn4wXl98XNg1ax2HSXM5w/8bw==" saltValue="Ty4gTJXHwI9uaiGWYNZoxg==" spinCount="100000" sheet="1" objects="1" scenarios="1"/>
  <dataValidations count="1">
    <dataValidation type="list" allowBlank="1" showInputMessage="1" showErrorMessage="1" sqref="I6" xr:uid="{6766E25C-E824-457A-A3BA-47E9766ECCC1}">
      <formula1>$B$6:$B$20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V F 7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m V F 7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R e 1 o o i k e 4 D g A A A B E A A A A T A B w A R m 9 y b X V s Y X M v U 2 V j d G l v b j E u b S C i G A A o o B Q A A A A A A A A A A A A A A A A A A A A A A A A A A A A r T k 0 u y c z P U w i G 0 I b W A F B L A Q I t A B Q A A g A I A J l R e 1 p L Q M D j p A A A A P Y A A A A S A A A A A A A A A A A A A A A A A A A A A A B D b 2 5 m a W c v U G F j a 2 F n Z S 5 4 b W x Q S w E C L Q A U A A I A C A C Z U X t a D 8 r p q 6 Q A A A D p A A A A E w A A A A A A A A A A A A A A A A D w A A A A W 0 N v b n R l b n R f V H l w Z X N d L n h t b F B L A Q I t A B Q A A g A I A J l R e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k l X 6 Z 4 i Y e R 7 W K J 2 I l K G y b A A A A A A I A A A A A A B B m A A A A A Q A A I A A A A D Z L 1 + I A g h 7 2 a M / 8 n y W O v / 2 p s E M H O R f w y x k p f U O m r v f W A A A A A A 6 A A A A A A g A A I A A A A J 9 A X b B b E 0 c F F g Y 3 e o M 2 0 e S c q 1 v q 3 1 R 8 p 5 X + o c 4 l x R S u U A A A A D G x H 3 7 K Z 1 2 Z w 3 D m r I u d u Z T t L K h M w i O w 5 Z c L f 4 l y P 8 W t O B 9 c m G 6 F i J g a u / z r b g w r M Q 7 1 z v h 0 s F T U v A C 9 b Q u a h O 9 m M U U p Y W m t A P r T x 5 N y Y t q L Q A A A A P 2 M r w M r O T m F 1 e X N U / H i L r z 1 B k r F H k u o M O 4 o t G S 2 B i y m b w V Y 2 R Q x F + r A 7 N c 0 9 6 N N e s U H b f b G e e w J p B 0 C 9 / z E e q o = < / D a t a M a s h u p > 
</file>

<file path=customXml/itemProps1.xml><?xml version="1.0" encoding="utf-8"?>
<ds:datastoreItem xmlns:ds="http://schemas.openxmlformats.org/officeDocument/2006/customXml" ds:itemID="{845C0F3D-4DF8-4744-B0FC-10BDD03D0D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Laskuri</vt:lpstr>
      <vt:lpstr>Taul2</vt:lpstr>
      <vt:lpstr>F4taiH4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Salmi</dc:creator>
  <cp:lastModifiedBy>Anton Salmi</cp:lastModifiedBy>
  <dcterms:created xsi:type="dcterms:W3CDTF">2025-03-11T13:41:15Z</dcterms:created>
  <dcterms:modified xsi:type="dcterms:W3CDTF">2025-04-29T11:32:34Z</dcterms:modified>
</cp:coreProperties>
</file>